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autoCompressPictures="0"/>
  <mc:AlternateContent xmlns:mc="http://schemas.openxmlformats.org/markup-compatibility/2006">
    <mc:Choice Requires="x15">
      <x15ac:absPath xmlns:x15ac="http://schemas.microsoft.com/office/spreadsheetml/2010/11/ac" url="https://svenskidrott-my.sharepoint.com/personal/petra_lindstrom_golf_se/Documents/2024/NIU och RIG/NIU - nyckeltal i juniorverksamhet/"/>
    </mc:Choice>
  </mc:AlternateContent>
  <xr:revisionPtr revIDLastSave="103" documentId="8_{970DA257-55AB-4047-A0C4-765006D40F02}" xr6:coauthVersionLast="47" xr6:coauthVersionMax="47" xr10:uidLastSave="{ADB6988F-4148-405F-89B2-CF11F1CA36F4}"/>
  <bookViews>
    <workbookView xWindow="-120" yWindow="-120" windowWidth="29040" windowHeight="15840" tabRatio="500" xr2:uid="{00000000-000D-0000-FFFF-FFFF00000000}"/>
  </bookViews>
  <sheets>
    <sheet name="Inmatning" sheetId="1" r:id="rId1"/>
    <sheet name="Sammanställning" sheetId="2" r:id="rId2"/>
    <sheet name="Frågor" sheetId="5" r:id="rId3"/>
    <sheet name="GIT" sheetId="3"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39" i="2" l="1"/>
  <c r="V238" i="2"/>
  <c r="V237" i="2"/>
  <c r="V236" i="2"/>
  <c r="U228" i="2"/>
  <c r="T228" i="2"/>
  <c r="S228" i="2"/>
  <c r="R228" i="2"/>
  <c r="Q228" i="2"/>
  <c r="P228" i="2"/>
  <c r="O228" i="2"/>
  <c r="N228" i="2"/>
  <c r="M228" i="2"/>
  <c r="L228" i="2"/>
  <c r="K228" i="2"/>
  <c r="J228" i="2"/>
  <c r="I228" i="2"/>
  <c r="H228" i="2"/>
  <c r="G228" i="2"/>
  <c r="F228" i="2"/>
  <c r="E228" i="2"/>
  <c r="D228" i="2"/>
  <c r="U227" i="2"/>
  <c r="T227" i="2"/>
  <c r="S227" i="2"/>
  <c r="R227" i="2"/>
  <c r="Q227" i="2"/>
  <c r="P227" i="2"/>
  <c r="O227" i="2"/>
  <c r="N227" i="2"/>
  <c r="M227" i="2"/>
  <c r="L227" i="2"/>
  <c r="K227" i="2"/>
  <c r="J227" i="2"/>
  <c r="I227" i="2"/>
  <c r="H227" i="2"/>
  <c r="G227" i="2"/>
  <c r="F227" i="2"/>
  <c r="E227" i="2"/>
  <c r="D227" i="2"/>
  <c r="U198" i="2"/>
  <c r="T198" i="2"/>
  <c r="S198" i="2"/>
  <c r="R198" i="2"/>
  <c r="Q198" i="2"/>
  <c r="P198" i="2"/>
  <c r="O198" i="2"/>
  <c r="N198" i="2"/>
  <c r="M198" i="2"/>
  <c r="L198" i="2"/>
  <c r="K198" i="2"/>
  <c r="J198" i="2"/>
  <c r="I198" i="2"/>
  <c r="H198" i="2"/>
  <c r="G198" i="2"/>
  <c r="F198" i="2"/>
  <c r="E198" i="2"/>
  <c r="D198" i="2"/>
  <c r="U199" i="2"/>
  <c r="T199" i="2"/>
  <c r="S199" i="2"/>
  <c r="R199" i="2"/>
  <c r="Q199" i="2"/>
  <c r="P199" i="2"/>
  <c r="O199" i="2"/>
  <c r="N199" i="2"/>
  <c r="M199" i="2"/>
  <c r="L199" i="2"/>
  <c r="K199" i="2"/>
  <c r="J199" i="2"/>
  <c r="I199" i="2"/>
  <c r="H199" i="2"/>
  <c r="G199" i="2"/>
  <c r="F199" i="2"/>
  <c r="E199" i="2"/>
  <c r="D199" i="2"/>
  <c r="U170" i="2"/>
  <c r="T170" i="2"/>
  <c r="S170" i="2"/>
  <c r="R170" i="2"/>
  <c r="Q170" i="2"/>
  <c r="P170" i="2"/>
  <c r="O170" i="2"/>
  <c r="N170" i="2"/>
  <c r="M170" i="2"/>
  <c r="L170" i="2"/>
  <c r="K170" i="2"/>
  <c r="J170" i="2"/>
  <c r="I170" i="2"/>
  <c r="H170" i="2"/>
  <c r="G170" i="2"/>
  <c r="F170" i="2"/>
  <c r="E170" i="2"/>
  <c r="D170" i="2"/>
  <c r="U169" i="2"/>
  <c r="T169" i="2"/>
  <c r="S169" i="2"/>
  <c r="R169" i="2"/>
  <c r="Q169" i="2"/>
  <c r="P169" i="2"/>
  <c r="O169" i="2"/>
  <c r="N169" i="2"/>
  <c r="M169" i="2"/>
  <c r="L169" i="2"/>
  <c r="K169" i="2"/>
  <c r="J169" i="2"/>
  <c r="I169" i="2"/>
  <c r="H169" i="2"/>
  <c r="G169" i="2"/>
  <c r="F169" i="2"/>
  <c r="E169" i="2"/>
  <c r="D169" i="2"/>
  <c r="V123" i="2"/>
  <c r="U123" i="2"/>
  <c r="T123" i="2"/>
  <c r="S123" i="2"/>
  <c r="R123" i="2"/>
  <c r="Q123" i="2"/>
  <c r="P123" i="2"/>
  <c r="O123" i="2"/>
  <c r="N123" i="2"/>
  <c r="M123" i="2"/>
  <c r="L123" i="2"/>
  <c r="K123" i="2"/>
  <c r="J123" i="2"/>
  <c r="I123" i="2"/>
  <c r="H123" i="2"/>
  <c r="G123" i="2"/>
  <c r="G126" i="2" s="1"/>
  <c r="F123" i="2"/>
  <c r="E123" i="2"/>
  <c r="V122" i="2"/>
  <c r="U122" i="2"/>
  <c r="T122" i="2"/>
  <c r="S122" i="2"/>
  <c r="R122" i="2"/>
  <c r="Q122" i="2"/>
  <c r="P122" i="2"/>
  <c r="O122" i="2"/>
  <c r="N122" i="2"/>
  <c r="M122" i="2"/>
  <c r="L122" i="2"/>
  <c r="K122" i="2"/>
  <c r="J122" i="2"/>
  <c r="I122" i="2"/>
  <c r="I126" i="2" s="1"/>
  <c r="H122" i="2"/>
  <c r="G122" i="2"/>
  <c r="F122" i="2"/>
  <c r="E122" i="2"/>
  <c r="V121" i="2"/>
  <c r="U121" i="2"/>
  <c r="T121" i="2"/>
  <c r="S121" i="2"/>
  <c r="R121" i="2"/>
  <c r="Q121" i="2"/>
  <c r="P121" i="2"/>
  <c r="O121" i="2"/>
  <c r="N121" i="2"/>
  <c r="M121" i="2"/>
  <c r="L121" i="2"/>
  <c r="K121" i="2"/>
  <c r="J121" i="2"/>
  <c r="I121" i="2"/>
  <c r="H121" i="2"/>
  <c r="G121" i="2"/>
  <c r="F121" i="2"/>
  <c r="E121" i="2"/>
  <c r="V120" i="2"/>
  <c r="U120" i="2"/>
  <c r="T120" i="2"/>
  <c r="S120" i="2"/>
  <c r="R120" i="2"/>
  <c r="Q120" i="2"/>
  <c r="P120" i="2"/>
  <c r="O120" i="2"/>
  <c r="N120" i="2"/>
  <c r="M120" i="2"/>
  <c r="L120" i="2"/>
  <c r="K120" i="2"/>
  <c r="J120" i="2"/>
  <c r="I120" i="2"/>
  <c r="H120" i="2"/>
  <c r="G120" i="2"/>
  <c r="F120" i="2"/>
  <c r="E120" i="2"/>
  <c r="V119" i="2"/>
  <c r="U119" i="2"/>
  <c r="T119" i="2"/>
  <c r="S119" i="2"/>
  <c r="R119" i="2"/>
  <c r="Q119" i="2"/>
  <c r="P119" i="2"/>
  <c r="O119" i="2"/>
  <c r="N119" i="2"/>
  <c r="M119" i="2"/>
  <c r="L119" i="2"/>
  <c r="K119" i="2"/>
  <c r="J119" i="2"/>
  <c r="I119" i="2"/>
  <c r="H119" i="2"/>
  <c r="G119" i="2"/>
  <c r="F119" i="2"/>
  <c r="E119" i="2"/>
  <c r="V118" i="2"/>
  <c r="U118" i="2"/>
  <c r="T118" i="2"/>
  <c r="S118" i="2"/>
  <c r="R118" i="2"/>
  <c r="Q118" i="2"/>
  <c r="P118" i="2"/>
  <c r="O118" i="2"/>
  <c r="N118" i="2"/>
  <c r="M118" i="2"/>
  <c r="L118" i="2"/>
  <c r="K118" i="2"/>
  <c r="J118" i="2"/>
  <c r="I118" i="2"/>
  <c r="H118" i="2"/>
  <c r="G118" i="2"/>
  <c r="F118" i="2"/>
  <c r="E118" i="2"/>
  <c r="V117" i="2"/>
  <c r="U117" i="2"/>
  <c r="T117" i="2"/>
  <c r="S117" i="2"/>
  <c r="R117" i="2"/>
  <c r="Q117" i="2"/>
  <c r="P117" i="2"/>
  <c r="O117" i="2"/>
  <c r="N117" i="2"/>
  <c r="M117" i="2"/>
  <c r="L117" i="2"/>
  <c r="K117" i="2"/>
  <c r="J117" i="2"/>
  <c r="I117" i="2"/>
  <c r="H117" i="2"/>
  <c r="G117" i="2"/>
  <c r="F117" i="2"/>
  <c r="E117" i="2"/>
  <c r="V116" i="2"/>
  <c r="U116" i="2"/>
  <c r="T116" i="2"/>
  <c r="S116" i="2"/>
  <c r="R116" i="2"/>
  <c r="Q116" i="2"/>
  <c r="P116" i="2"/>
  <c r="O116" i="2"/>
  <c r="N116" i="2"/>
  <c r="M116" i="2"/>
  <c r="L116" i="2"/>
  <c r="K116" i="2"/>
  <c r="J116" i="2"/>
  <c r="I116" i="2"/>
  <c r="H116" i="2"/>
  <c r="G116" i="2"/>
  <c r="F116" i="2"/>
  <c r="E116" i="2"/>
  <c r="V115" i="2"/>
  <c r="U115" i="2"/>
  <c r="T115" i="2"/>
  <c r="S115" i="2"/>
  <c r="R115" i="2"/>
  <c r="Q115" i="2"/>
  <c r="P115" i="2"/>
  <c r="O115" i="2"/>
  <c r="N115" i="2"/>
  <c r="M115" i="2"/>
  <c r="L115" i="2"/>
  <c r="K115" i="2"/>
  <c r="J115" i="2"/>
  <c r="I115" i="2"/>
  <c r="H115" i="2"/>
  <c r="G115" i="2"/>
  <c r="F115" i="2"/>
  <c r="E115" i="2"/>
  <c r="V114" i="2"/>
  <c r="U114" i="2"/>
  <c r="T114" i="2"/>
  <c r="S114" i="2"/>
  <c r="R114" i="2"/>
  <c r="Q114" i="2"/>
  <c r="P114" i="2"/>
  <c r="O114" i="2"/>
  <c r="N114" i="2"/>
  <c r="M114" i="2"/>
  <c r="L114" i="2"/>
  <c r="K114" i="2"/>
  <c r="J114" i="2"/>
  <c r="I114" i="2"/>
  <c r="H114" i="2"/>
  <c r="G114" i="2"/>
  <c r="F114" i="2"/>
  <c r="E114" i="2"/>
  <c r="V113" i="2"/>
  <c r="U113" i="2"/>
  <c r="T113" i="2"/>
  <c r="S113" i="2"/>
  <c r="R113" i="2"/>
  <c r="Q113" i="2"/>
  <c r="P113" i="2"/>
  <c r="O113" i="2"/>
  <c r="N113" i="2"/>
  <c r="M113" i="2"/>
  <c r="L113" i="2"/>
  <c r="K113" i="2"/>
  <c r="J113" i="2"/>
  <c r="I113" i="2"/>
  <c r="H113" i="2"/>
  <c r="G113" i="2"/>
  <c r="F113" i="2"/>
  <c r="E113" i="2"/>
  <c r="V112" i="2"/>
  <c r="U112" i="2"/>
  <c r="T112" i="2"/>
  <c r="S112" i="2"/>
  <c r="R112" i="2"/>
  <c r="Q112" i="2"/>
  <c r="P112" i="2"/>
  <c r="O112" i="2"/>
  <c r="N112" i="2"/>
  <c r="M112" i="2"/>
  <c r="L112" i="2"/>
  <c r="K112" i="2"/>
  <c r="J112" i="2"/>
  <c r="I112" i="2"/>
  <c r="H112" i="2"/>
  <c r="G112" i="2"/>
  <c r="F112" i="2"/>
  <c r="E112" i="2"/>
  <c r="V111" i="2"/>
  <c r="U111" i="2"/>
  <c r="T111" i="2"/>
  <c r="S111" i="2"/>
  <c r="R111" i="2"/>
  <c r="Q111" i="2"/>
  <c r="P111" i="2"/>
  <c r="O111" i="2"/>
  <c r="N111" i="2"/>
  <c r="M111" i="2"/>
  <c r="L111" i="2"/>
  <c r="K111" i="2"/>
  <c r="J111" i="2"/>
  <c r="I111" i="2"/>
  <c r="H111" i="2"/>
  <c r="G111" i="2"/>
  <c r="F111" i="2"/>
  <c r="E111" i="2"/>
  <c r="V110" i="2"/>
  <c r="U110" i="2"/>
  <c r="T110" i="2"/>
  <c r="S110" i="2"/>
  <c r="R110" i="2"/>
  <c r="Q110" i="2"/>
  <c r="P110" i="2"/>
  <c r="O110" i="2"/>
  <c r="N110" i="2"/>
  <c r="M110" i="2"/>
  <c r="L110" i="2"/>
  <c r="K110" i="2"/>
  <c r="J110" i="2"/>
  <c r="I110" i="2"/>
  <c r="H110" i="2"/>
  <c r="G110" i="2"/>
  <c r="F110" i="2"/>
  <c r="E110" i="2"/>
  <c r="U62" i="2"/>
  <c r="T62" i="2"/>
  <c r="S62" i="2"/>
  <c r="R62" i="2"/>
  <c r="Q62" i="2"/>
  <c r="P62" i="2"/>
  <c r="O62" i="2"/>
  <c r="N62" i="2"/>
  <c r="M62" i="2"/>
  <c r="L62" i="2"/>
  <c r="K62" i="2"/>
  <c r="J62" i="2"/>
  <c r="I62" i="2"/>
  <c r="H62" i="2"/>
  <c r="G62" i="2"/>
  <c r="F62" i="2"/>
  <c r="E62" i="2"/>
  <c r="D62" i="2"/>
  <c r="U61" i="2"/>
  <c r="T61" i="2"/>
  <c r="S61" i="2"/>
  <c r="R61" i="2"/>
  <c r="Q61" i="2"/>
  <c r="P61" i="2"/>
  <c r="O61" i="2"/>
  <c r="N61" i="2"/>
  <c r="M61" i="2"/>
  <c r="L61" i="2"/>
  <c r="K61" i="2"/>
  <c r="J61" i="2"/>
  <c r="I61" i="2"/>
  <c r="H61" i="2"/>
  <c r="G61" i="2"/>
  <c r="F61" i="2"/>
  <c r="E61" i="2"/>
  <c r="D61" i="2"/>
  <c r="V134" i="2"/>
  <c r="T134" i="2"/>
  <c r="R134" i="2"/>
  <c r="P134" i="2"/>
  <c r="N134" i="2"/>
  <c r="L134" i="2"/>
  <c r="J134" i="2"/>
  <c r="H134" i="2"/>
  <c r="F134" i="2"/>
  <c r="D134" i="2"/>
  <c r="AG3" i="2"/>
  <c r="AD3" i="2"/>
  <c r="AA3" i="2"/>
  <c r="X3" i="2"/>
  <c r="U3" i="2"/>
  <c r="R3" i="2"/>
  <c r="O3" i="2"/>
  <c r="L3" i="2"/>
  <c r="I3" i="2"/>
  <c r="F3" i="2"/>
  <c r="F126" i="2"/>
  <c r="H126" i="2"/>
  <c r="V136" i="2"/>
  <c r="V135" i="2"/>
  <c r="AG5" i="2"/>
  <c r="AG4" i="2"/>
  <c r="T239" i="2"/>
  <c r="R239" i="2"/>
  <c r="P239" i="2"/>
  <c r="N239" i="2"/>
  <c r="L239" i="2"/>
  <c r="J239" i="2"/>
  <c r="H239" i="2"/>
  <c r="F239" i="2"/>
  <c r="D239" i="2"/>
  <c r="T238" i="2"/>
  <c r="R238" i="2"/>
  <c r="P238" i="2"/>
  <c r="N238" i="2"/>
  <c r="L238" i="2"/>
  <c r="J238" i="2"/>
  <c r="H238" i="2"/>
  <c r="F238" i="2"/>
  <c r="D238" i="2"/>
  <c r="T237" i="2"/>
  <c r="R237" i="2"/>
  <c r="P237" i="2"/>
  <c r="N237" i="2"/>
  <c r="L237" i="2"/>
  <c r="J237" i="2"/>
  <c r="H237" i="2"/>
  <c r="F237" i="2"/>
  <c r="D237" i="2"/>
  <c r="T236" i="2"/>
  <c r="R236" i="2"/>
  <c r="P236" i="2"/>
  <c r="N236" i="2"/>
  <c r="L236" i="2"/>
  <c r="J236" i="2"/>
  <c r="H236" i="2"/>
  <c r="F236" i="2"/>
  <c r="D236" i="2"/>
  <c r="V137" i="2" l="1"/>
  <c r="K126" i="2"/>
  <c r="L126" i="2"/>
  <c r="N126" i="2"/>
  <c r="J126" i="2"/>
  <c r="U126" i="2"/>
  <c r="O126" i="2"/>
  <c r="M126" i="2"/>
  <c r="T126" i="2"/>
  <c r="S126" i="2"/>
  <c r="S125" i="2"/>
  <c r="Q125" i="2"/>
  <c r="P125" i="2"/>
  <c r="O125" i="2"/>
  <c r="K125" i="2"/>
  <c r="I125" i="2"/>
  <c r="H125" i="2"/>
  <c r="G125" i="2"/>
  <c r="J125" i="2"/>
  <c r="R125" i="2"/>
  <c r="V126" i="2"/>
  <c r="T125" i="2"/>
  <c r="L125" i="2"/>
  <c r="E125" i="2"/>
  <c r="M125" i="2"/>
  <c r="U125" i="2"/>
  <c r="Q126" i="2"/>
  <c r="F125" i="2"/>
  <c r="N125" i="2"/>
  <c r="V125" i="2"/>
  <c r="R126" i="2"/>
  <c r="P126" i="2"/>
  <c r="T135" i="2"/>
  <c r="T136" i="2"/>
  <c r="AD5" i="2"/>
  <c r="AD4" i="2"/>
  <c r="T137" i="2" l="1"/>
  <c r="R136" i="2" l="1"/>
  <c r="P136" i="2"/>
  <c r="R135" i="2"/>
  <c r="P135" i="2"/>
  <c r="R137" i="2" l="1"/>
  <c r="P137" i="2"/>
  <c r="AA4" i="2"/>
  <c r="X4" i="2"/>
  <c r="AA5" i="2" l="1"/>
  <c r="F5" i="2" l="1"/>
  <c r="I5" i="2"/>
  <c r="L5" i="2"/>
  <c r="O5" i="2"/>
  <c r="R5" i="2"/>
  <c r="U5" i="2"/>
  <c r="X5" i="2"/>
  <c r="V96" i="2" l="1"/>
  <c r="U96" i="2"/>
  <c r="T96" i="2"/>
  <c r="S96" i="2"/>
  <c r="R96" i="2"/>
  <c r="Q96" i="2"/>
  <c r="P96" i="2"/>
  <c r="O96" i="2"/>
  <c r="N96" i="2"/>
  <c r="M96" i="2"/>
  <c r="L96" i="2"/>
  <c r="K96" i="2"/>
  <c r="J96" i="2"/>
  <c r="I96" i="2"/>
  <c r="H96" i="2"/>
  <c r="G96" i="2"/>
  <c r="F96" i="2"/>
  <c r="E96" i="2"/>
  <c r="V92" i="2"/>
  <c r="U92" i="2"/>
  <c r="T92" i="2"/>
  <c r="S92" i="2"/>
  <c r="R92" i="2"/>
  <c r="Q92" i="2"/>
  <c r="P92" i="2"/>
  <c r="O92" i="2"/>
  <c r="N92" i="2"/>
  <c r="M92" i="2"/>
  <c r="L92" i="2"/>
  <c r="K92" i="2"/>
  <c r="J92" i="2"/>
  <c r="I92" i="2"/>
  <c r="H92" i="2"/>
  <c r="G92" i="2"/>
  <c r="F92" i="2"/>
  <c r="E92" i="2"/>
  <c r="K93" i="2"/>
  <c r="U4" i="2"/>
  <c r="U229" i="2"/>
  <c r="T229" i="2"/>
  <c r="S229" i="2"/>
  <c r="R229" i="2"/>
  <c r="Q229" i="2"/>
  <c r="P229" i="2"/>
  <c r="O229" i="2"/>
  <c r="N229" i="2"/>
  <c r="M229" i="2"/>
  <c r="L229" i="2"/>
  <c r="K229" i="2"/>
  <c r="J229" i="2"/>
  <c r="I229" i="2"/>
  <c r="H229" i="2"/>
  <c r="G229" i="2"/>
  <c r="F229" i="2"/>
  <c r="E229" i="2"/>
  <c r="D229" i="2"/>
  <c r="U200" i="2"/>
  <c r="T200" i="2"/>
  <c r="S200" i="2"/>
  <c r="R200" i="2"/>
  <c r="Q200" i="2"/>
  <c r="P200" i="2"/>
  <c r="O200" i="2"/>
  <c r="N200" i="2"/>
  <c r="M200" i="2"/>
  <c r="L200" i="2"/>
  <c r="K200" i="2"/>
  <c r="J200" i="2"/>
  <c r="I200" i="2"/>
  <c r="H200" i="2"/>
  <c r="G200" i="2"/>
  <c r="F200" i="2"/>
  <c r="E200" i="2"/>
  <c r="D200" i="2"/>
  <c r="D171" i="2"/>
  <c r="E171" i="2"/>
  <c r="F171" i="2"/>
  <c r="G171" i="2"/>
  <c r="H171" i="2"/>
  <c r="I171" i="2"/>
  <c r="J171" i="2"/>
  <c r="K171" i="2"/>
  <c r="L171" i="2"/>
  <c r="M171" i="2"/>
  <c r="N171" i="2"/>
  <c r="O171" i="2"/>
  <c r="P171" i="2"/>
  <c r="Q171" i="2"/>
  <c r="R171" i="2"/>
  <c r="S171" i="2"/>
  <c r="T171" i="2"/>
  <c r="U171" i="2"/>
  <c r="N136" i="2"/>
  <c r="N135" i="2"/>
  <c r="L136" i="2"/>
  <c r="L135" i="2"/>
  <c r="J136" i="2"/>
  <c r="J135" i="2"/>
  <c r="H136" i="2"/>
  <c r="H135" i="2"/>
  <c r="F136" i="2"/>
  <c r="F135" i="2"/>
  <c r="D135" i="2"/>
  <c r="D136" i="2"/>
  <c r="V89" i="2"/>
  <c r="V90" i="2"/>
  <c r="V91" i="2"/>
  <c r="V93" i="2"/>
  <c r="V94" i="2"/>
  <c r="V95" i="2"/>
  <c r="V97" i="2"/>
  <c r="V98" i="2"/>
  <c r="V99" i="2"/>
  <c r="V100" i="2"/>
  <c r="V101" i="2"/>
  <c r="V102" i="2"/>
  <c r="U89" i="2"/>
  <c r="U90" i="2"/>
  <c r="U91" i="2"/>
  <c r="U93" i="2"/>
  <c r="U94" i="2"/>
  <c r="U95" i="2"/>
  <c r="U97" i="2"/>
  <c r="U98" i="2"/>
  <c r="U99" i="2"/>
  <c r="U100" i="2"/>
  <c r="U101" i="2"/>
  <c r="U102" i="2"/>
  <c r="T89" i="2"/>
  <c r="T90" i="2"/>
  <c r="T91" i="2"/>
  <c r="T93" i="2"/>
  <c r="T94" i="2"/>
  <c r="T95" i="2"/>
  <c r="T97" i="2"/>
  <c r="T98" i="2"/>
  <c r="T99" i="2"/>
  <c r="T100" i="2"/>
  <c r="T101" i="2"/>
  <c r="T102" i="2"/>
  <c r="S89" i="2"/>
  <c r="S90" i="2"/>
  <c r="S91" i="2"/>
  <c r="S93" i="2"/>
  <c r="S94" i="2"/>
  <c r="S95" i="2"/>
  <c r="S97" i="2"/>
  <c r="S98" i="2"/>
  <c r="S99" i="2"/>
  <c r="S100" i="2"/>
  <c r="S101" i="2"/>
  <c r="S102" i="2"/>
  <c r="R89" i="2"/>
  <c r="R90" i="2"/>
  <c r="R91" i="2"/>
  <c r="R93" i="2"/>
  <c r="R94" i="2"/>
  <c r="R95" i="2"/>
  <c r="R97" i="2"/>
  <c r="R98" i="2"/>
  <c r="R99" i="2"/>
  <c r="R100" i="2"/>
  <c r="R101" i="2"/>
  <c r="R102" i="2"/>
  <c r="Q89" i="2"/>
  <c r="Q90" i="2"/>
  <c r="Q91" i="2"/>
  <c r="Q93" i="2"/>
  <c r="Q94" i="2"/>
  <c r="Q95" i="2"/>
  <c r="Q97" i="2"/>
  <c r="Q98" i="2"/>
  <c r="Q99" i="2"/>
  <c r="Q100" i="2"/>
  <c r="Q101" i="2"/>
  <c r="Q102" i="2"/>
  <c r="P89" i="2"/>
  <c r="P90" i="2"/>
  <c r="P91" i="2"/>
  <c r="P93" i="2"/>
  <c r="P94" i="2"/>
  <c r="P95" i="2"/>
  <c r="P97" i="2"/>
  <c r="P98" i="2"/>
  <c r="P99" i="2"/>
  <c r="P100" i="2"/>
  <c r="P101" i="2"/>
  <c r="P102" i="2"/>
  <c r="O89" i="2"/>
  <c r="O90" i="2"/>
  <c r="O91" i="2"/>
  <c r="O93" i="2"/>
  <c r="O94" i="2"/>
  <c r="O95" i="2"/>
  <c r="O97" i="2"/>
  <c r="O98" i="2"/>
  <c r="O99" i="2"/>
  <c r="O100" i="2"/>
  <c r="O101" i="2"/>
  <c r="O102" i="2"/>
  <c r="N89" i="2"/>
  <c r="N90" i="2"/>
  <c r="N91" i="2"/>
  <c r="N93" i="2"/>
  <c r="N94" i="2"/>
  <c r="N95" i="2"/>
  <c r="N97" i="2"/>
  <c r="N98" i="2"/>
  <c r="N99" i="2"/>
  <c r="N100" i="2"/>
  <c r="N101" i="2"/>
  <c r="N102" i="2"/>
  <c r="M89" i="2"/>
  <c r="M90" i="2"/>
  <c r="M91" i="2"/>
  <c r="M93" i="2"/>
  <c r="M94" i="2"/>
  <c r="M95" i="2"/>
  <c r="M97" i="2"/>
  <c r="M98" i="2"/>
  <c r="M99" i="2"/>
  <c r="M100" i="2"/>
  <c r="M101" i="2"/>
  <c r="M102" i="2"/>
  <c r="L89" i="2"/>
  <c r="L90" i="2"/>
  <c r="L91" i="2"/>
  <c r="L93" i="2"/>
  <c r="L94" i="2"/>
  <c r="L95" i="2"/>
  <c r="L97" i="2"/>
  <c r="L98" i="2"/>
  <c r="L99" i="2"/>
  <c r="L100" i="2"/>
  <c r="L101" i="2"/>
  <c r="L102" i="2"/>
  <c r="K89" i="2"/>
  <c r="K90" i="2"/>
  <c r="K91" i="2"/>
  <c r="K94" i="2"/>
  <c r="K95" i="2"/>
  <c r="K97" i="2"/>
  <c r="K98" i="2"/>
  <c r="K99" i="2"/>
  <c r="K100" i="2"/>
  <c r="K101" i="2"/>
  <c r="K102" i="2"/>
  <c r="J89" i="2"/>
  <c r="J90" i="2"/>
  <c r="J91" i="2"/>
  <c r="J93" i="2"/>
  <c r="J94" i="2"/>
  <c r="J95" i="2"/>
  <c r="J97" i="2"/>
  <c r="J98" i="2"/>
  <c r="J99" i="2"/>
  <c r="J100" i="2"/>
  <c r="J101" i="2"/>
  <c r="J102" i="2"/>
  <c r="I89" i="2"/>
  <c r="I90" i="2"/>
  <c r="I91" i="2"/>
  <c r="I93" i="2"/>
  <c r="I94" i="2"/>
  <c r="I95" i="2"/>
  <c r="I97" i="2"/>
  <c r="I98" i="2"/>
  <c r="I99" i="2"/>
  <c r="I100" i="2"/>
  <c r="I101" i="2"/>
  <c r="I102" i="2"/>
  <c r="H89" i="2"/>
  <c r="H90" i="2"/>
  <c r="H91" i="2"/>
  <c r="H93" i="2"/>
  <c r="H94" i="2"/>
  <c r="H95" i="2"/>
  <c r="H97" i="2"/>
  <c r="H98" i="2"/>
  <c r="H99" i="2"/>
  <c r="H100" i="2"/>
  <c r="H101" i="2"/>
  <c r="H102" i="2"/>
  <c r="G89" i="2"/>
  <c r="G90" i="2"/>
  <c r="G91" i="2"/>
  <c r="G93" i="2"/>
  <c r="G94" i="2"/>
  <c r="G95" i="2"/>
  <c r="G97" i="2"/>
  <c r="G98" i="2"/>
  <c r="G99" i="2"/>
  <c r="G100" i="2"/>
  <c r="G101" i="2"/>
  <c r="G102" i="2"/>
  <c r="G105" i="2" s="1"/>
  <c r="F89" i="2"/>
  <c r="F90" i="2"/>
  <c r="F91" i="2"/>
  <c r="F93" i="2"/>
  <c r="F94" i="2"/>
  <c r="F95" i="2"/>
  <c r="F97" i="2"/>
  <c r="F98" i="2"/>
  <c r="F99" i="2"/>
  <c r="F100" i="2"/>
  <c r="F101" i="2"/>
  <c r="F102" i="2"/>
  <c r="F105" i="2" s="1"/>
  <c r="E89" i="2"/>
  <c r="E90" i="2"/>
  <c r="E91" i="2"/>
  <c r="E93" i="2"/>
  <c r="E94" i="2"/>
  <c r="E95" i="2"/>
  <c r="E97" i="2"/>
  <c r="E98" i="2"/>
  <c r="E99" i="2"/>
  <c r="E100" i="2"/>
  <c r="E101" i="2"/>
  <c r="E102" i="2"/>
  <c r="R4" i="2"/>
  <c r="O4" i="2"/>
  <c r="L4" i="2"/>
  <c r="I4" i="2"/>
  <c r="F4" i="2"/>
  <c r="J230" i="2"/>
  <c r="L201" i="2"/>
  <c r="N172" i="2"/>
  <c r="J201" i="2"/>
  <c r="P230" i="2" l="1"/>
  <c r="T230" i="2"/>
  <c r="H172" i="2"/>
  <c r="L172" i="2"/>
  <c r="P172" i="2"/>
  <c r="D172" i="2"/>
  <c r="V227" i="2"/>
  <c r="G222" i="2" s="1"/>
  <c r="F172" i="2"/>
  <c r="V198" i="2"/>
  <c r="G193" i="2" s="1"/>
  <c r="F137" i="2"/>
  <c r="L230" i="2"/>
  <c r="R230" i="2"/>
  <c r="J172" i="2"/>
  <c r="R172" i="2"/>
  <c r="T172" i="2"/>
  <c r="M172" i="2"/>
  <c r="J137" i="2"/>
  <c r="D137" i="2"/>
  <c r="M201" i="2"/>
  <c r="D230" i="2"/>
  <c r="F230" i="2"/>
  <c r="H230" i="2"/>
  <c r="N230" i="2"/>
  <c r="G201" i="2"/>
  <c r="E201" i="2"/>
  <c r="I201" i="2"/>
  <c r="K201" i="2"/>
  <c r="O201" i="2"/>
  <c r="Q201" i="2"/>
  <c r="S201" i="2"/>
  <c r="U201" i="2"/>
  <c r="I172" i="2"/>
  <c r="K230" i="2"/>
  <c r="M230" i="2"/>
  <c r="O230" i="2"/>
  <c r="V104" i="2"/>
  <c r="V228" i="2"/>
  <c r="G223" i="2" s="1"/>
  <c r="L137" i="2"/>
  <c r="G172" i="2"/>
  <c r="H105" i="2"/>
  <c r="I105" i="2"/>
  <c r="V170" i="2"/>
  <c r="G165" i="2" s="1"/>
  <c r="J32" i="2"/>
  <c r="L32" i="2"/>
  <c r="R32" i="2"/>
  <c r="N137" i="2"/>
  <c r="V199" i="2"/>
  <c r="G194" i="2" s="1"/>
  <c r="F201" i="2"/>
  <c r="H201" i="2"/>
  <c r="N201" i="2"/>
  <c r="P201" i="2"/>
  <c r="R201" i="2"/>
  <c r="T201" i="2"/>
  <c r="V169" i="2"/>
  <c r="G164" i="2" s="1"/>
  <c r="K172" i="2"/>
  <c r="O172" i="2"/>
  <c r="Q172" i="2"/>
  <c r="S172" i="2"/>
  <c r="U172" i="2"/>
  <c r="E32" i="2"/>
  <c r="G32" i="2"/>
  <c r="I32" i="2"/>
  <c r="J105" i="2"/>
  <c r="L104" i="2"/>
  <c r="Q32" i="2"/>
  <c r="S105" i="2"/>
  <c r="N32" i="2"/>
  <c r="P32" i="2"/>
  <c r="T32" i="2"/>
  <c r="H104" i="2"/>
  <c r="Q104" i="2"/>
  <c r="U104" i="2"/>
  <c r="F104" i="2"/>
  <c r="F106" i="2" s="1"/>
  <c r="J104" i="2"/>
  <c r="K104" i="2"/>
  <c r="M105" i="2"/>
  <c r="N104" i="2"/>
  <c r="O105" i="2"/>
  <c r="P104" i="2"/>
  <c r="Q105" i="2"/>
  <c r="R105" i="2"/>
  <c r="R104" i="2"/>
  <c r="S104" i="2"/>
  <c r="T105" i="2"/>
  <c r="T104" i="2"/>
  <c r="U105" i="2"/>
  <c r="V105" i="2"/>
  <c r="H137" i="2"/>
  <c r="V171" i="2"/>
  <c r="G166" i="2" s="1"/>
  <c r="V200" i="2"/>
  <c r="G195" i="2" s="1"/>
  <c r="V229" i="2"/>
  <c r="G224" i="2" s="1"/>
  <c r="E230" i="2"/>
  <c r="G230" i="2"/>
  <c r="I230" i="2"/>
  <c r="Q230" i="2"/>
  <c r="S230" i="2"/>
  <c r="U230" i="2"/>
  <c r="G104" i="2"/>
  <c r="G106" i="2" s="1"/>
  <c r="I104" i="2"/>
  <c r="L105" i="2"/>
  <c r="N105" i="2"/>
  <c r="O104" i="2"/>
  <c r="P105" i="2"/>
  <c r="V61" i="2"/>
  <c r="F32" i="2"/>
  <c r="H32" i="2"/>
  <c r="V62" i="2"/>
  <c r="M32" i="2"/>
  <c r="O32" i="2"/>
  <c r="S32" i="2"/>
  <c r="U32" i="2"/>
  <c r="E104" i="2"/>
  <c r="E106" i="2" s="1"/>
  <c r="K105" i="2"/>
  <c r="M104" i="2"/>
  <c r="D32" i="2"/>
  <c r="E172" i="2"/>
  <c r="K32" i="2"/>
  <c r="D201" i="2"/>
  <c r="P106" i="2" l="1"/>
  <c r="L106" i="2"/>
  <c r="V106" i="2"/>
  <c r="M106" i="2"/>
  <c r="U106" i="2"/>
  <c r="H106" i="2"/>
  <c r="T106" i="2"/>
  <c r="R106" i="2"/>
  <c r="I106" i="2"/>
  <c r="Q106" i="2"/>
  <c r="J106" i="2"/>
  <c r="G221" i="2"/>
  <c r="I222" i="2" s="1"/>
  <c r="G163" i="2"/>
  <c r="I166" i="2" s="1"/>
  <c r="N106" i="2"/>
  <c r="O106" i="2"/>
  <c r="G192" i="2"/>
  <c r="I194" i="2" s="1"/>
  <c r="S106" i="2"/>
  <c r="V32" i="2"/>
  <c r="K106" i="2"/>
  <c r="I165" i="2" l="1"/>
  <c r="I224" i="2"/>
  <c r="I164" i="2"/>
  <c r="I223" i="2"/>
  <c r="I195" i="2"/>
  <c r="I193" i="2"/>
</calcChain>
</file>

<file path=xl/sharedStrings.xml><?xml version="1.0" encoding="utf-8"?>
<sst xmlns="http://schemas.openxmlformats.org/spreadsheetml/2006/main" count="263" uniqueCount="188">
  <si>
    <t>Antal juniorer</t>
  </si>
  <si>
    <t>Förnamn</t>
  </si>
  <si>
    <t>Efternamn</t>
  </si>
  <si>
    <t>Ålder</t>
  </si>
  <si>
    <t>Hcp</t>
  </si>
  <si>
    <t>Träning</t>
  </si>
  <si>
    <t>LOK vår</t>
  </si>
  <si>
    <t>LOK höst</t>
  </si>
  <si>
    <t>Totalt</t>
  </si>
  <si>
    <t>Andel juniorer</t>
  </si>
  <si>
    <t>Antal medlemmar totalt</t>
  </si>
  <si>
    <t>Antal juniormedlemmar</t>
  </si>
  <si>
    <t>Pojkar</t>
  </si>
  <si>
    <t>Flickor</t>
  </si>
  <si>
    <t>&lt;5</t>
  </si>
  <si>
    <t>Antal</t>
  </si>
  <si>
    <t>Summa</t>
  </si>
  <si>
    <t>Inmatning av data</t>
  </si>
  <si>
    <t>Frågeställningar</t>
  </si>
  <si>
    <t>HCP 0-3</t>
  </si>
  <si>
    <t>HCP 7-11</t>
  </si>
  <si>
    <t>HCP 12-16</t>
  </si>
  <si>
    <t>HCP 17-21</t>
  </si>
  <si>
    <t>HCP 22-26</t>
  </si>
  <si>
    <t>HCP 27-31</t>
  </si>
  <si>
    <t>HCP 32-36</t>
  </si>
  <si>
    <t>HCP 37-54</t>
  </si>
  <si>
    <t>100-Bana</t>
  </si>
  <si>
    <t>50-Bana</t>
  </si>
  <si>
    <t>30-Bana</t>
  </si>
  <si>
    <t>Inget</t>
  </si>
  <si>
    <t>HCP &lt;0</t>
  </si>
  <si>
    <t>HCP 4-6</t>
  </si>
  <si>
    <t>ÅLDER</t>
  </si>
  <si>
    <t>ÖVER</t>
  </si>
  <si>
    <t>UNDER</t>
  </si>
  <si>
    <t>Deltog</t>
  </si>
  <si>
    <t>Deltog ej</t>
  </si>
  <si>
    <t>Vet ej</t>
  </si>
  <si>
    <t>Deltog i klubbtävling</t>
  </si>
  <si>
    <t>Vet inte</t>
  </si>
  <si>
    <t>Deltog i extern tävling</t>
  </si>
  <si>
    <t>Deltog i träning</t>
  </si>
  <si>
    <r>
      <t>8.</t>
    </r>
    <r>
      <rPr>
        <sz val="7"/>
        <color theme="1"/>
        <rFont val="Times New Roman"/>
        <family val="1"/>
      </rPr>
      <t xml:space="preserve">     </t>
    </r>
    <r>
      <rPr>
        <sz val="12"/>
        <color theme="1"/>
        <rFont val="Cambria"/>
        <family val="1"/>
      </rPr>
      <t>Öppna den nya filen i Excel.</t>
    </r>
  </si>
  <si>
    <r>
      <t>9.</t>
    </r>
    <r>
      <rPr>
        <sz val="7"/>
        <color theme="1"/>
        <rFont val="Times New Roman"/>
        <family val="1"/>
      </rPr>
      <t xml:space="preserve">     </t>
    </r>
    <r>
      <rPr>
        <sz val="12"/>
        <color theme="1"/>
        <rFont val="Cambria"/>
        <family val="1"/>
      </rPr>
      <t>Leta upp alla spelare med plushcp. Ändra manuellt till minus. För en spelare som har +1,3 skall det alltså stå -1,3</t>
    </r>
  </si>
  <si>
    <t>Klubb</t>
  </si>
  <si>
    <t>Datum</t>
  </si>
  <si>
    <t>Kontakt (namn, mail och telefon)</t>
  </si>
  <si>
    <t>1. Logga in på GIT</t>
  </si>
  <si>
    <t>Ta tag i era Nyckeltal</t>
  </si>
  <si>
    <t>Åldersfördelningen</t>
  </si>
  <si>
    <t>1. Finns det en jämn spridning i åldrarna?</t>
  </si>
  <si>
    <t>2. Är det några år som det är många/få?</t>
  </si>
  <si>
    <t>3. Försvinner det juniorer i en viss ålder?</t>
  </si>
  <si>
    <t>1. Har ni 30-, 50- och 100-bana på klubben?</t>
  </si>
  <si>
    <t>2. Är det någon speciell ålder som era juniorer är över/under linjen</t>
  </si>
  <si>
    <t>4. Hur mycket verksamhet finns det för juniorer på klubben?</t>
  </si>
  <si>
    <t>5. Ökar verksamheten för en junior i takt med att den blir äldre?</t>
  </si>
  <si>
    <t>6. Hur snabbt kommer de som börjar lite senare över linjen?</t>
  </si>
  <si>
    <t>7. Har ni lokaler/anläggning för att träna hela året?</t>
  </si>
  <si>
    <t>8. Har ledarna gått Golfens Ledarutbildningar?</t>
  </si>
  <si>
    <t>10. Säljer ni Golfäventyret på klubben eller ingår den i träningen?</t>
  </si>
  <si>
    <t>11. Har ni läger för alla åldrar (olika för olika åldrar)</t>
  </si>
  <si>
    <t>12. Hur många spelare förbättrar HCP/Nivå på bana från ett år till ett annat?</t>
  </si>
  <si>
    <t>Klubbtävlingar</t>
  </si>
  <si>
    <t>1. Har ni tävlingar på de olika banorna (30-, 50- och 100-bana)?</t>
  </si>
  <si>
    <t>2. Är tävlingarna anpassade till barnets ålder? (t.ex. spelform)</t>
  </si>
  <si>
    <t>3. Får juniorerna spela vanliga klubbtävlingar?</t>
  </si>
  <si>
    <t>4. Finns det en juniorklass på vanliga klubbtävlingar?</t>
  </si>
  <si>
    <t>6. Kan föräldrar tävla tillsammans med sina barn i partävlingar?</t>
  </si>
  <si>
    <t>Tävling utanför klubben</t>
  </si>
  <si>
    <t>1. Arrangerar klubben juniortävlingar som är öppna för andra klubbars juniorer?</t>
  </si>
  <si>
    <t>Antalet juniorer</t>
  </si>
  <si>
    <t>6. Hur stor andel av sistaårsjuniorerna fortsätter som seniormedlemmar</t>
  </si>
  <si>
    <t xml:space="preserve">1. Är det någon/några åldrar där det är stora skillnader mellan könen? </t>
  </si>
  <si>
    <t xml:space="preserve">4. Hur stor är närvaron på träningarna? </t>
  </si>
  <si>
    <t xml:space="preserve">13. Finns det individer som varit med flera år utan att HCP/Nivå på banan utvecklas? </t>
  </si>
  <si>
    <t>Andel i träning</t>
  </si>
  <si>
    <t>2. Har ni bra rutiner för att fylla i deltagarna?</t>
  </si>
  <si>
    <t>1. Hur mycket bidrag får ni i LOK-stöd?</t>
  </si>
  <si>
    <t>3. Har ni grupper som är mixade eller skilda för pojkar och flickor?</t>
  </si>
  <si>
    <t>3. Hur ser trenden ut de senaste åren?</t>
  </si>
  <si>
    <t>2. Om ni har få juniorer, hur ser det ut med antal seniorer som är i åldern 27-45?</t>
  </si>
  <si>
    <t xml:space="preserve">1. Vilket mål har klubben med andelen juniorer i klubben?    </t>
  </si>
  <si>
    <t>Ledare och funktionärer</t>
  </si>
  <si>
    <t>Antal ledare totalt</t>
  </si>
  <si>
    <t>Antal ledare utbildade GL1</t>
  </si>
  <si>
    <t>Antal ledare utbildade GL2</t>
  </si>
  <si>
    <t>Antal funktionärer</t>
  </si>
  <si>
    <t xml:space="preserve">LOK-gruppaktiviteter </t>
  </si>
  <si>
    <t>4. Vilka olika roller/uppgifter har ledarna idag?</t>
  </si>
  <si>
    <t>5. Hur ser könsfördelning och åldersfördelning ut bland ledare och funktionärer?</t>
  </si>
  <si>
    <t>7. Finns det andra roller/uppdrag som kan vara aktuella för ledarna eller funktionärer  framöver?</t>
  </si>
  <si>
    <t>Samtala kring dessa saker och de ni själva kommer fram till för att börja förbättra verksamheten.</t>
  </si>
  <si>
    <t>9. Har alla barn Golfäventyret folder?</t>
  </si>
  <si>
    <t>6. Hur rekryterar och utbildar ni unga ledare (ca 15-25 år)</t>
  </si>
  <si>
    <t xml:space="preserve"> a. spel på banan b. klubbens tävlingar</t>
  </si>
  <si>
    <t xml:space="preserve">När ni samlat in och sammanställt talen i excel-filen har vi tal för tal lyft fram några </t>
  </si>
  <si>
    <t xml:space="preserve">resonemang och frågeställningar som är kopplade till respektive tal. </t>
  </si>
  <si>
    <t xml:space="preserve">9. Ledare </t>
  </si>
  <si>
    <t>Ledare</t>
  </si>
  <si>
    <t>Funktionär</t>
  </si>
  <si>
    <t>Utb GL1</t>
  </si>
  <si>
    <t>Utb GL2</t>
  </si>
  <si>
    <t>3. Vad gör att några som har varit med ett tag (2-3 år) är kvar "under linjen"? (i vilken ålder planar kurvan ut för era juniorer?)</t>
  </si>
  <si>
    <t>https://www.rf.se/bidragochstod/Bidrag/lok-stod/</t>
  </si>
  <si>
    <t>2. Mata in juniornamn manuellt nedan eller gör export från GIT, instruktion finns under fliken GIT i detta dokument. Då GIT inte registrerar spelnivå annat än i HCP skall du skriva in 30b (30-bana), 50b (50-bana) och 100b (100-bana) för respektive spelare som inte har HCP. Under Klubbtävling, tävling externt och träning fyller du i j (för ja) om spelaren varit med och n (för nej) om spelaren inte varit med. Lämna blank om du inte vet.  Glöm inte att lägga in de juniorer som är med i träning men som ej är medlem i klubben (kan finnas i ert Idrottonline-register).</t>
  </si>
  <si>
    <t>LOK gruppaktiviteter vår</t>
  </si>
  <si>
    <t>LOK gruppaktiviteter höst</t>
  </si>
  <si>
    <t>Leta upp alla spelare med plushcp. Ändra manuellt till minus. För en spelare som har +1,3 skall det alltså stå -1,3</t>
  </si>
  <si>
    <r>
      <t xml:space="preserve">Då GIT inte registrerar spelnivå annat än i HCP skall du skriva in </t>
    </r>
    <r>
      <rPr>
        <b/>
        <sz val="12"/>
        <color theme="1"/>
        <rFont val="Calibri"/>
        <family val="2"/>
        <scheme val="minor"/>
      </rPr>
      <t>30b (30-bana), 50b (50-bana) och 100b (100-bana)</t>
    </r>
    <r>
      <rPr>
        <sz val="12"/>
        <color theme="1"/>
        <rFont val="Calibri"/>
        <family val="2"/>
        <scheme val="minor"/>
      </rPr>
      <t xml:space="preserve"> för respektive spelare som inte har HCP. Då syns de i Utvecklingstalet.                                                                                                                         Under </t>
    </r>
    <r>
      <rPr>
        <b/>
        <sz val="12"/>
        <color theme="1"/>
        <rFont val="Calibri"/>
        <family val="2"/>
        <scheme val="minor"/>
      </rPr>
      <t>Klubbtävling, tävling externt och träning</t>
    </r>
    <r>
      <rPr>
        <sz val="12"/>
        <color theme="1"/>
        <rFont val="Calibri"/>
        <family val="2"/>
        <scheme val="minor"/>
      </rPr>
      <t xml:space="preserve"> fyller du i j (för ja) om spelaren varit med och n (för nej) om spelaren inte varit med. Lämna blank om du inte vet.  Glöm inte att lägga in de juniorer som är med i träning men som ej är medlem i klubben (kan finnas i ert Idrottonline-register).</t>
    </r>
  </si>
  <si>
    <t xml:space="preserve">1. Fyll i tabellen nedan med antal aktiva medlemmar och LOK-stöd. Du finner klubbens lok-gruppaktiviteter på denna länk. </t>
  </si>
  <si>
    <t>Svar:</t>
  </si>
  <si>
    <t>Övriga frågor som du/ni vill ta upp</t>
  </si>
  <si>
    <t>Utvecklingen samt matris med tjejer särredovisade</t>
  </si>
  <si>
    <t>Ny GIT Junior Dash-board</t>
  </si>
  <si>
    <t xml:space="preserve">Kön </t>
  </si>
  <si>
    <t>Golf-ID</t>
  </si>
  <si>
    <t>Antal spelade ronder</t>
  </si>
  <si>
    <t>Klubbtävling</t>
  </si>
  <si>
    <t>Tävling extern</t>
  </si>
  <si>
    <t>Kön: Flicka eller pojke</t>
  </si>
  <si>
    <t>Version 3.0 2024-09-26 - stöd för junior-dashboard</t>
  </si>
  <si>
    <r>
      <t xml:space="preserve">FYLL I ALLA UPPGIFTER  tom </t>
    </r>
    <r>
      <rPr>
        <b/>
        <sz val="12"/>
        <color theme="3"/>
        <rFont val="Calibri"/>
        <family val="2"/>
        <scheme val="minor"/>
      </rPr>
      <t>2024.</t>
    </r>
    <r>
      <rPr>
        <sz val="12"/>
        <color theme="3"/>
        <rFont val="Calibri"/>
        <family val="2"/>
        <scheme val="minor"/>
      </rPr>
      <t xml:space="preserve">   </t>
    </r>
    <r>
      <rPr>
        <b/>
        <sz val="12"/>
        <color theme="3"/>
        <rFont val="Calibri"/>
        <family val="2"/>
        <scheme val="minor"/>
      </rPr>
      <t>Obs!</t>
    </r>
    <r>
      <rPr>
        <sz val="12"/>
        <color theme="3"/>
        <rFont val="Calibri"/>
        <family val="2"/>
        <scheme val="minor"/>
      </rPr>
      <t xml:space="preserve"> LOK-stöd - lägg in gruppaktiviteter (inte pengar), vi tittar på verksamheten.</t>
    </r>
  </si>
  <si>
    <t xml:space="preserve">Gör ni en lista manuellt så använd Flicka eller Pojke i kolumnen kön. </t>
  </si>
  <si>
    <t xml:space="preserve">Tar ni ut en rapport iGIT så är det med automatiskt. </t>
  </si>
  <si>
    <t>4. I vilket åldersspann ska ni rekrytera? Motivera/beskriv er idé.</t>
  </si>
  <si>
    <t>5. Var skall ni rekrytera? Skola, närliggande bostadsområde, bland egna medlemmar, samarbete med andra idrotter, mm?</t>
  </si>
  <si>
    <t>4. Har klubben en strategi för i vilken ålder man rekryterar? Beskriv den.</t>
  </si>
  <si>
    <t>5. Hur tänker ni kring antalet juniorer i verksamhet som är barn (ca 6-12 år) för att det ska finnas ett "tillräckligt" antal 13 år-18år och 19-21år i er verksamhet?</t>
  </si>
  <si>
    <t>Könsfördelning - SGF anser detta nyckeltal som särskilt viktigt</t>
  </si>
  <si>
    <t>2. Ser mönstren för att börja/sluta likadant ut för båda könen? Beskriv.</t>
  </si>
  <si>
    <t>4. Hur är er strategi för att få fler tjejer att börja med golf och behålla dem?                                               Hur skapar ni en bättre balans mellan flickor- pojkar i verksamheten och klubben?</t>
  </si>
  <si>
    <t>14. Vad är era reflektioner gällande antal tjejer (som redovisas separat) i er verksamhet? Antal över el på linjen, antal under. Vad behöver ske för att tjejer ska utvecklas, ha ett socialt sammanhang och vara kvar i golfen - ha en god idrottsutvecklingsmiljö som de trivs i?</t>
  </si>
  <si>
    <t>3. Är någon ansvarig för LOK-stödet i verksamheten och för rapporteringen? (roll på klubben)</t>
  </si>
  <si>
    <t>5. Har ni lokaler för att kunna träna i grupp hela året?</t>
  </si>
  <si>
    <t>6. Vad tänker du när du ser antalet träningspass/aktiviteter över året för det antalet träningsgrupper som ni har?</t>
  </si>
  <si>
    <t>7. Hur möter er verksamhet Utvecklingstrappan på klubb i olika åldrar/nivåer vad gäller antal aktiviteter (träning, läger, spel, tävling, sociala sammanhang)?</t>
  </si>
  <si>
    <t>8. Vad visar LOK-stöd/gruppaktiviteter i idrottsföreningarna (totalt sett) i kommunenen?</t>
  </si>
  <si>
    <t>5. Arrangerar klubben Teen Cup (klubbtävling för alla, kvaltävling för 13-16år)?</t>
  </si>
  <si>
    <t>7. Har ni en tävlingstrappa för juniorerna (anpassad för barn och uppåt)?</t>
  </si>
  <si>
    <t>8. Är tävling en naturlig del av verksamheten? Dvs att det är en integrerad del av verksamheten och att man får stöd med att komma igång (fadderverksamhet, markörer, ledare, t ex).</t>
  </si>
  <si>
    <t>2. Har ni klubbutbyten där juniorerna (på olika nivåer) spelar mot andra klubbars juniorer?</t>
  </si>
  <si>
    <t xml:space="preserve">3. Uppmanar ni spelarna att delta i distriktets tävlingar? </t>
  </si>
  <si>
    <t>4. Uppmanar ni spelarna över 13 år att spela Svenska Juniortouren från Div 3 och uppåt.</t>
  </si>
  <si>
    <t>5. Hjälper ni aktivt föräldrar vars barn skall börja spela Teen Tour hur tävlingssystemet fungerar?</t>
  </si>
  <si>
    <t xml:space="preserve">6. Samordnar ni transporter till och från tävlingar utanför klubben  </t>
  </si>
  <si>
    <t xml:space="preserve">7. Samlar ni ihop spelare i lag för att vara med i Golfdistrikts lag- och individuella tävlingar ? </t>
  </si>
  <si>
    <t>8. Uppmanar ni spelarna att tävla i Golfdistrikts nivåanpassade tävlingar?</t>
  </si>
  <si>
    <t>1.Är ni nöjda med andelen juniorer som är med i Juniorverksamheten på klubben? Varför/varför inte?</t>
  </si>
  <si>
    <t>2. Är de äldre juniorer (13-21) som inte är med i verksamheten aktiva i:</t>
  </si>
  <si>
    <t xml:space="preserve">3. Är de yngre juniorer (6-12) som inte är med aktiva i </t>
  </si>
  <si>
    <t>a. spel på banan b. klubbens tävlingar</t>
  </si>
  <si>
    <t>4. Håller ni samman grupperna från år till år?</t>
  </si>
  <si>
    <t>5. Går medlemsavgiften för barn till att spela och/eller att träna?                                                                  Ett medlemskap för barn i träning/aktivitet som spelar Golfäventyrets banor har en del klubbar (framförallt klubbar kopplat till NIU/golfgymnasium) i och med att de inte nyttjar ”stora” banan.</t>
  </si>
  <si>
    <t>1. Antal ledare i klubbens verksamhet</t>
  </si>
  <si>
    <t>2. Hur många av era ledare är utbildade i Golfens Ledarutbildning 1 (GL1)?</t>
  </si>
  <si>
    <t>3. Hur många av era ledare är utbildade i Golfens Ledarutbildning 2?</t>
  </si>
  <si>
    <t>8. Hur många ledare har ni per grupp? (olika i olika ålders-/nivågrupper?)</t>
  </si>
  <si>
    <t>9. Vilken effekt ger det för era juniorer i verksamheten att ha ledare som kompletterar tränarledd träning? (socialt, ökad träninsdos, mer spel på banan, blir snabbare kompisar, stöd vid träning, hjälper till vid tävlingar, möjliggör läger för fler grupper, ansvarar för tävlingsupplägg på olika nivåer på klubben, annat)</t>
  </si>
  <si>
    <t>10. Har ni utbildare i GL 1 (en PGA-pro som själv har gått den moderna GL1 – Golfäventyret är utbildare). Skriv namn på utbildaren om ni har det.</t>
  </si>
  <si>
    <t>1. Medlemmar - totala antalet juniorer och andel i klubben</t>
  </si>
  <si>
    <t>2. Åldersfördelning - alla i träning</t>
  </si>
  <si>
    <t>3. Könsfördelningen - alla i träning</t>
  </si>
  <si>
    <t>4. Utvecklingen - alla i träning</t>
  </si>
  <si>
    <t>Utvecklingen - bara tjejer i träning</t>
  </si>
  <si>
    <t>5. LOK gruppaktiviteter - alla i träning</t>
  </si>
  <si>
    <t>6. Tävling utanför klubben - alla i träning</t>
  </si>
  <si>
    <t>7. Klubbtävling - alla i träning</t>
  </si>
  <si>
    <t xml:space="preserve">8. Andel i träning </t>
  </si>
  <si>
    <t>andel i träning</t>
  </si>
  <si>
    <t xml:space="preserve">(lägg in antalet manuellt här då vi tittar enbart på de i träning) </t>
  </si>
  <si>
    <r>
      <t xml:space="preserve">totala antalet juniorer 2024 </t>
    </r>
    <r>
      <rPr>
        <sz val="10"/>
        <color theme="1"/>
        <rFont val="Calibri Light"/>
        <family val="2"/>
      </rPr>
      <t xml:space="preserve">(lägg in det manuellt här då vi tittar enbart på de i träning) </t>
    </r>
  </si>
  <si>
    <t>2. Gå till rapporter och välj Juniorverksamhet</t>
  </si>
  <si>
    <t xml:space="preserve">5. Gå därefter ner till Juniordata (under Instruktioner). </t>
  </si>
  <si>
    <t xml:space="preserve">3. Fyll i tabellen under fliken "Översikt" med antal LOK gruppaktiviteter (vår/höst). Länk till LOK finns i GIT. </t>
  </si>
  <si>
    <r>
      <t>6.</t>
    </r>
    <r>
      <rPr>
        <sz val="7"/>
        <color theme="1"/>
        <rFont val="Times New Roman"/>
        <family val="1"/>
      </rPr>
      <t xml:space="preserve">     </t>
    </r>
    <r>
      <rPr>
        <sz val="12"/>
        <color theme="1"/>
        <rFont val="Cambria"/>
        <family val="1"/>
      </rPr>
      <t xml:space="preserve">Klicka på ”Exportera” i rutan till höger. En excelfil öppnas/tas fram. </t>
    </r>
  </si>
  <si>
    <t xml:space="preserve">7. Spara den på din dator som "XX GK - Juniormedlemmar 2024". </t>
  </si>
  <si>
    <t>Aktiv medlem</t>
  </si>
  <si>
    <t xml:space="preserve">10. Gör det till pivottabell under sortera och filtrera, välj filtrera. </t>
  </si>
  <si>
    <t>11. Markera därefter alla från kolumnen med förnamn, efternamn till sista med Träning: se till höger vilken data som ska markeras och kopieras.</t>
  </si>
  <si>
    <t xml:space="preserve">13. Markera datan med ålder och formatera om den kolumnen till tal, likaså med kolumnen hcp. Då hamnar de siffrorna rätt i sammanfattningen. </t>
  </si>
  <si>
    <t>15. Kopiera den gruppen spelare med alla data: från förnamn, efternamn till sista med Träning: se till höger vilken data som ska markeras och kopieras.</t>
  </si>
  <si>
    <r>
      <t xml:space="preserve">16. Öppna nyckeltalsfilen i excel: </t>
    </r>
    <r>
      <rPr>
        <b/>
        <sz val="12"/>
        <color theme="1"/>
        <rFont val="Cambria"/>
        <family val="1"/>
      </rPr>
      <t xml:space="preserve">Mall NIU-klubb Nyckeltal Juniorverksamhet </t>
    </r>
    <r>
      <rPr>
        <sz val="12"/>
        <color theme="1"/>
        <rFont val="Cambria"/>
        <family val="1"/>
      </rPr>
      <t>och klistra in datan under rubrikerna, i fliken INMATNING. Se till så att datan hamnar i rätt kolumn. Nu har du ALLA I TRÄNING i en fil (inte alla juniormedlemmar).</t>
    </r>
  </si>
  <si>
    <t>Det är denna grupp spelare vi tittar på inom Nyckeltalen för NIU - alla som är med i klubbens junior/elitverksamhet.</t>
  </si>
  <si>
    <t xml:space="preserve">Som NIU-klubb: vid frågor eller hjälp kontakta Petra Lindström på Svenska Golfförbundet. Tel 070-303 15 54 eller via mail: petra.lindstrom@golf.se </t>
  </si>
  <si>
    <r>
      <t xml:space="preserve">4. Gå till inmatning av nyckeltal. Följ Instruktioner (se bilden nedan). </t>
    </r>
    <r>
      <rPr>
        <b/>
        <sz val="12"/>
        <color rgb="FFFF0000"/>
        <rFont val="Cambria"/>
        <family val="1"/>
      </rPr>
      <t>OBS!</t>
    </r>
    <r>
      <rPr>
        <sz val="12"/>
        <color theme="1"/>
        <rFont val="Cambria"/>
        <family val="1"/>
      </rPr>
      <t xml:space="preserve"> </t>
    </r>
    <r>
      <rPr>
        <b/>
        <sz val="12"/>
        <color theme="1"/>
        <rFont val="Cambria"/>
        <family val="1"/>
      </rPr>
      <t>Mata in alla juniorer som är i träning!</t>
    </r>
  </si>
  <si>
    <t>14. Nu ska du i kolumnen med Träning överst endast ha med de som är markerade med TRÄNING (därför viktigt med filtreringen). Den gruppen ser du när du enbart ser att Träning är ifyllt. Då ser du antalet som du har markerat Ja för träning, dvs alla i träning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</si>
</sst>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2"/>
      <color theme="0"/>
      <name val="Calibri"/>
      <family val="2"/>
      <scheme val="minor"/>
    </font>
    <font>
      <sz val="8"/>
      <name val="Calibri"/>
      <family val="2"/>
      <scheme val="minor"/>
    </font>
    <font>
      <b/>
      <sz val="16"/>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2"/>
      <color theme="1"/>
      <name val="Cambria"/>
      <family val="1"/>
    </font>
    <font>
      <sz val="7"/>
      <color theme="1"/>
      <name val="Times New Roman"/>
      <family val="1"/>
    </font>
    <font>
      <sz val="12"/>
      <color rgb="FFFF0000"/>
      <name val="Calibri"/>
      <family val="2"/>
      <scheme val="minor"/>
    </font>
    <font>
      <sz val="8"/>
      <name val="Microsoft Sans Serif"/>
      <family val="2"/>
    </font>
    <font>
      <sz val="8"/>
      <name val="Microsoft Sans Serif"/>
      <family val="2"/>
    </font>
    <font>
      <b/>
      <sz val="14"/>
      <color theme="1"/>
      <name val="Calibri"/>
      <family val="2"/>
      <scheme val="minor"/>
    </font>
    <font>
      <b/>
      <sz val="10"/>
      <color theme="1"/>
      <name val="Calibri (Brödtext)"/>
    </font>
    <font>
      <b/>
      <sz val="12"/>
      <color theme="3"/>
      <name val="Calibri"/>
      <family val="2"/>
      <scheme val="minor"/>
    </font>
    <font>
      <sz val="12"/>
      <color theme="3"/>
      <name val="Calibri"/>
      <family val="2"/>
      <scheme val="minor"/>
    </font>
    <font>
      <sz val="8"/>
      <name val="Arial"/>
      <family val="2"/>
    </font>
    <font>
      <sz val="10"/>
      <name val="Arial"/>
      <family val="2"/>
    </font>
    <font>
      <sz val="18"/>
      <color rgb="FF3F3F3F"/>
      <name val="Brix Slab Light"/>
      <family val="3"/>
    </font>
    <font>
      <b/>
      <sz val="12"/>
      <color theme="1"/>
      <name val="Calibri Light"/>
      <family val="2"/>
    </font>
    <font>
      <sz val="10"/>
      <color theme="1"/>
      <name val="Calibri Light"/>
      <family val="2"/>
    </font>
    <font>
      <b/>
      <sz val="15"/>
      <color rgb="FF303030"/>
      <name val="BrixSansBlack"/>
    </font>
    <font>
      <b/>
      <sz val="12"/>
      <color theme="1"/>
      <name val="Cambria"/>
      <family val="1"/>
    </font>
    <font>
      <i/>
      <sz val="12"/>
      <color theme="1"/>
      <name val="Cambria"/>
      <family val="1"/>
    </font>
    <font>
      <b/>
      <sz val="12"/>
      <color rgb="FFFF0000"/>
      <name val="Cambria"/>
      <family val="1"/>
    </font>
  </fonts>
  <fills count="1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6"/>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Dashed">
        <color indexed="64"/>
      </bottom>
      <diagonal/>
    </border>
    <border>
      <left/>
      <right/>
      <top style="mediumDashed">
        <color indexed="64"/>
      </top>
      <bottom/>
      <diagonal/>
    </border>
    <border>
      <left style="mediumDashed">
        <color indexed="64"/>
      </left>
      <right/>
      <top style="mediumDashed">
        <color indexed="64"/>
      </top>
      <bottom/>
      <diagonal/>
    </border>
    <border>
      <left style="mediumDashed">
        <color indexed="64"/>
      </left>
      <right/>
      <top/>
      <bottom/>
      <diagonal/>
    </border>
    <border>
      <left/>
      <right style="mediumDashed">
        <color indexed="64"/>
      </right>
      <top style="mediumDashed">
        <color indexed="64"/>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style="thin">
        <color auto="1"/>
      </right>
      <top/>
      <bottom/>
      <diagonal/>
    </border>
    <border>
      <left/>
      <right style="thin">
        <color auto="1"/>
      </right>
      <top style="thin">
        <color auto="1"/>
      </top>
      <bottom/>
      <diagonal/>
    </border>
    <border>
      <left style="medium">
        <color indexed="64"/>
      </left>
      <right style="medium">
        <color indexed="64"/>
      </right>
      <top/>
      <bottom style="medium">
        <color indexed="64"/>
      </bottom>
      <diagonal/>
    </border>
  </borders>
  <cellStyleXfs count="24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12">
    <xf numFmtId="0" fontId="0" fillId="0" borderId="0" xfId="0"/>
    <xf numFmtId="0" fontId="0" fillId="0" borderId="0" xfId="0" applyAlignment="1">
      <alignment horizontal="center"/>
    </xf>
    <xf numFmtId="0" fontId="3" fillId="0" borderId="0" xfId="0" applyFont="1"/>
    <xf numFmtId="0" fontId="3" fillId="0" borderId="0" xfId="0" applyFont="1" applyAlignment="1">
      <alignment horizontal="center"/>
    </xf>
    <xf numFmtId="0" fontId="0" fillId="3" borderId="2" xfId="0" applyFill="1" applyBorder="1"/>
    <xf numFmtId="0" fontId="0" fillId="3" borderId="3" xfId="0" applyFill="1" applyBorder="1"/>
    <xf numFmtId="0" fontId="0" fillId="0" borderId="1" xfId="0" applyBorder="1"/>
    <xf numFmtId="0" fontId="0" fillId="4" borderId="1" xfId="0" applyFill="1" applyBorder="1"/>
    <xf numFmtId="0" fontId="7" fillId="3" borderId="1" xfId="0" applyFont="1" applyFill="1" applyBorder="1"/>
    <xf numFmtId="0" fontId="9" fillId="0" borderId="9" xfId="0" applyFont="1" applyBorder="1"/>
    <xf numFmtId="0" fontId="9" fillId="5" borderId="9" xfId="0" applyFont="1" applyFill="1" applyBorder="1"/>
    <xf numFmtId="0" fontId="8" fillId="6" borderId="7" xfId="0" applyFont="1" applyFill="1" applyBorder="1"/>
    <xf numFmtId="0" fontId="8" fillId="6" borderId="1" xfId="0" applyFont="1" applyFill="1" applyBorder="1"/>
    <xf numFmtId="9" fontId="4" fillId="0" borderId="0" xfId="0" applyNumberFormat="1" applyFont="1"/>
    <xf numFmtId="49" fontId="0" fillId="0" borderId="0" xfId="0" applyNumberFormat="1" applyAlignment="1">
      <alignment vertical="top"/>
    </xf>
    <xf numFmtId="0" fontId="10" fillId="0" borderId="0" xfId="0" applyFont="1" applyAlignment="1">
      <alignment horizontal="left" vertical="center" wrapText="1" indent="3"/>
    </xf>
    <xf numFmtId="0" fontId="0" fillId="2" borderId="0" xfId="0" applyFill="1"/>
    <xf numFmtId="0" fontId="3" fillId="2" borderId="0" xfId="0" applyFont="1" applyFill="1"/>
    <xf numFmtId="0" fontId="12" fillId="0" borderId="0" xfId="0" applyFont="1" applyAlignment="1">
      <alignment wrapText="1"/>
    </xf>
    <xf numFmtId="0" fontId="0" fillId="0" borderId="0" xfId="0" applyAlignment="1">
      <alignment horizontal="left" vertical="top" wrapText="1"/>
    </xf>
    <xf numFmtId="49" fontId="13" fillId="0" borderId="0" xfId="0" applyNumberFormat="1" applyFont="1" applyAlignment="1">
      <alignment vertical="top"/>
    </xf>
    <xf numFmtId="49" fontId="14" fillId="0" borderId="0" xfId="0" applyNumberFormat="1" applyFont="1" applyAlignment="1">
      <alignment vertical="top"/>
    </xf>
    <xf numFmtId="0" fontId="14" fillId="0" borderId="0" xfId="0" applyFont="1" applyAlignment="1">
      <alignment vertical="top"/>
    </xf>
    <xf numFmtId="0" fontId="6" fillId="0" borderId="0" xfId="0" applyFont="1"/>
    <xf numFmtId="0" fontId="6" fillId="0" borderId="0" xfId="0" applyFont="1" applyAlignment="1">
      <alignment horizontal="center"/>
    </xf>
    <xf numFmtId="0" fontId="15" fillId="3" borderId="0" xfId="0" applyFont="1" applyFill="1"/>
    <xf numFmtId="0" fontId="6" fillId="2" borderId="0" xfId="0" applyFont="1" applyFill="1" applyAlignment="1">
      <alignment horizontal="center"/>
    </xf>
    <xf numFmtId="0" fontId="16" fillId="2" borderId="0" xfId="0" applyFont="1" applyFill="1" applyAlignment="1">
      <alignment horizontal="center"/>
    </xf>
    <xf numFmtId="0" fontId="0" fillId="0" borderId="0" xfId="0" applyAlignment="1">
      <alignment wrapText="1"/>
    </xf>
    <xf numFmtId="0" fontId="0" fillId="8" borderId="0" xfId="0" applyFill="1"/>
    <xf numFmtId="0" fontId="0" fillId="0" borderId="8" xfId="0" applyBorder="1"/>
    <xf numFmtId="0" fontId="17" fillId="0" borderId="0" xfId="0" applyFont="1" applyAlignment="1">
      <alignment vertical="center" wrapText="1"/>
    </xf>
    <xf numFmtId="1" fontId="13" fillId="0" borderId="0" xfId="0" applyNumberFormat="1" applyFont="1" applyAlignment="1">
      <alignment vertical="top"/>
    </xf>
    <xf numFmtId="0" fontId="13" fillId="0" borderId="0" xfId="0" applyFont="1" applyAlignment="1">
      <alignment vertical="top"/>
    </xf>
    <xf numFmtId="0" fontId="20" fillId="0" borderId="0" xfId="0" applyFont="1"/>
    <xf numFmtId="49" fontId="19" fillId="0" borderId="0" xfId="0" applyNumberFormat="1" applyFont="1" applyAlignment="1">
      <alignment vertical="top"/>
    </xf>
    <xf numFmtId="0" fontId="0" fillId="7" borderId="8" xfId="0" applyFill="1" applyBorder="1"/>
    <xf numFmtId="0" fontId="0" fillId="10" borderId="0" xfId="0" applyFill="1"/>
    <xf numFmtId="0" fontId="3" fillId="10" borderId="0" xfId="0" applyFont="1" applyFill="1" applyAlignment="1">
      <alignment vertical="top" wrapText="1"/>
    </xf>
    <xf numFmtId="0" fontId="0" fillId="0" borderId="0" xfId="0" quotePrefix="1"/>
    <xf numFmtId="0" fontId="0" fillId="7" borderId="0" xfId="0" applyFill="1" applyAlignment="1">
      <alignment horizontal="left" vertical="top" wrapText="1"/>
    </xf>
    <xf numFmtId="0" fontId="6" fillId="3" borderId="0" xfId="0" applyFont="1" applyFill="1" applyAlignment="1">
      <alignment horizontal="center"/>
    </xf>
    <xf numFmtId="0" fontId="3" fillId="2" borderId="0" xfId="0" applyFont="1" applyFill="1" applyAlignment="1">
      <alignment horizontal="left"/>
    </xf>
    <xf numFmtId="0" fontId="3" fillId="2" borderId="19" xfId="0" applyFont="1" applyFill="1" applyBorder="1" applyAlignment="1">
      <alignment horizontal="left"/>
    </xf>
    <xf numFmtId="0" fontId="3" fillId="2" borderId="0" xfId="0" applyFont="1" applyFill="1" applyAlignment="1">
      <alignment horizontal="right" vertical="top" wrapText="1"/>
    </xf>
    <xf numFmtId="0" fontId="3" fillId="2" borderId="19" xfId="0" applyFont="1" applyFill="1" applyBorder="1" applyAlignment="1">
      <alignment horizontal="right" vertical="top" wrapText="1"/>
    </xf>
    <xf numFmtId="0" fontId="1" fillId="0" borderId="0" xfId="239" applyAlignment="1">
      <alignment horizontal="center"/>
    </xf>
    <xf numFmtId="14" fontId="0" fillId="0" borderId="8" xfId="0" applyNumberFormat="1" applyBorder="1" applyAlignment="1">
      <alignment horizontal="left" vertical="top" wrapText="1"/>
    </xf>
    <xf numFmtId="14" fontId="0" fillId="0" borderId="10" xfId="0" applyNumberFormat="1" applyBorder="1" applyAlignment="1">
      <alignment horizontal="left" vertical="top" wrapText="1"/>
    </xf>
    <xf numFmtId="14" fontId="0" fillId="0" borderId="9" xfId="0" applyNumberFormat="1"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18" fillId="9" borderId="13"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0" xfId="0" applyFont="1" applyFill="1" applyAlignment="1">
      <alignment horizontal="center" vertical="center" wrapText="1"/>
    </xf>
    <xf numFmtId="0" fontId="18" fillId="9" borderId="16"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8" fillId="9" borderId="11" xfId="0" applyFont="1" applyFill="1" applyBorder="1" applyAlignment="1">
      <alignment horizontal="center" vertical="center" wrapText="1"/>
    </xf>
    <xf numFmtId="0" fontId="18" fillId="9" borderId="18" xfId="0" applyFont="1" applyFill="1" applyBorder="1" applyAlignment="1">
      <alignment horizontal="center" vertical="center"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20" xfId="0" applyFill="1" applyBorder="1" applyAlignment="1">
      <alignment horizontal="left" vertical="top" wrapText="1"/>
    </xf>
    <xf numFmtId="0" fontId="0" fillId="7" borderId="4" xfId="0" applyFill="1" applyBorder="1" applyAlignment="1">
      <alignment horizontal="left" vertical="top" wrapText="1"/>
    </xf>
    <xf numFmtId="0" fontId="0" fillId="7" borderId="19"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7" borderId="7" xfId="0" applyFill="1" applyBorder="1" applyAlignment="1">
      <alignment horizontal="left" vertical="top" wrapText="1"/>
    </xf>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9" xfId="0" applyFont="1" applyFill="1" applyBorder="1" applyAlignment="1">
      <alignment horizontal="center"/>
    </xf>
    <xf numFmtId="0" fontId="0" fillId="2" borderId="1" xfId="0" applyFill="1" applyBorder="1" applyAlignment="1">
      <alignment horizontal="center"/>
    </xf>
    <xf numFmtId="10" fontId="0" fillId="2" borderId="1" xfId="0" applyNumberFormat="1" applyFill="1" applyBorder="1" applyAlignment="1">
      <alignment horizontal="center"/>
    </xf>
    <xf numFmtId="0" fontId="3" fillId="6" borderId="1" xfId="0" applyFont="1" applyFill="1" applyBorder="1" applyAlignment="1">
      <alignment horizontal="center"/>
    </xf>
    <xf numFmtId="0" fontId="0" fillId="0" borderId="1" xfId="0" applyBorder="1" applyAlignment="1">
      <alignment horizontal="center"/>
    </xf>
    <xf numFmtId="0" fontId="7" fillId="3" borderId="8" xfId="0" applyFont="1" applyFill="1" applyBorder="1" applyAlignment="1">
      <alignment horizontal="center"/>
    </xf>
    <xf numFmtId="0" fontId="7" fillId="3" borderId="10" xfId="0" applyFont="1" applyFill="1" applyBorder="1" applyAlignment="1">
      <alignment horizontal="center"/>
    </xf>
    <xf numFmtId="0" fontId="7" fillId="3" borderId="9" xfId="0" applyFont="1" applyFill="1" applyBorder="1" applyAlignment="1">
      <alignment horizontal="center"/>
    </xf>
    <xf numFmtId="0" fontId="8" fillId="6" borderId="8" xfId="0" applyFont="1" applyFill="1" applyBorder="1" applyAlignment="1">
      <alignment horizontal="center"/>
    </xf>
    <xf numFmtId="0" fontId="8" fillId="6" borderId="10" xfId="0" applyFont="1" applyFill="1" applyBorder="1" applyAlignment="1">
      <alignment horizontal="center"/>
    </xf>
    <xf numFmtId="0" fontId="8" fillId="6" borderId="9" xfId="0" applyFont="1" applyFill="1" applyBorder="1" applyAlignment="1">
      <alignment horizontal="center"/>
    </xf>
    <xf numFmtId="0" fontId="3" fillId="3" borderId="4" xfId="0" applyFont="1" applyFill="1" applyBorder="1" applyAlignment="1">
      <alignment horizontal="center"/>
    </xf>
    <xf numFmtId="0" fontId="3" fillId="3" borderId="0" xfId="0" applyFont="1" applyFill="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2" borderId="1" xfId="0" applyFill="1" applyBorder="1"/>
    <xf numFmtId="0" fontId="0" fillId="6" borderId="1" xfId="0" applyFill="1" applyBorder="1" applyAlignment="1">
      <alignment horizontal="center"/>
    </xf>
    <xf numFmtId="9" fontId="0" fillId="6" borderId="1" xfId="0" applyNumberForma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4" borderId="1" xfId="0" applyFill="1" applyBorder="1" applyAlignment="1">
      <alignment horizontal="center"/>
    </xf>
    <xf numFmtId="0" fontId="0" fillId="3" borderId="1" xfId="0" applyFill="1" applyBorder="1" applyAlignment="1">
      <alignment horizontal="center"/>
    </xf>
    <xf numFmtId="0" fontId="3" fillId="3" borderId="1" xfId="0" applyFont="1" applyFill="1" applyBorder="1" applyAlignment="1">
      <alignment horizontal="center"/>
    </xf>
    <xf numFmtId="0" fontId="3" fillId="2" borderId="6" xfId="0" applyFont="1"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left" wrapText="1"/>
    </xf>
    <xf numFmtId="0" fontId="21" fillId="0" borderId="0" xfId="0" applyFont="1" applyAlignment="1">
      <alignment horizontal="left" vertical="center" readingOrder="1"/>
    </xf>
    <xf numFmtId="0" fontId="0" fillId="0" borderId="0" xfId="0" applyAlignment="1">
      <alignment horizontal="left" vertical="center" wrapText="1"/>
    </xf>
    <xf numFmtId="0" fontId="3" fillId="7" borderId="21" xfId="0" applyFont="1" applyFill="1" applyBorder="1" applyAlignment="1">
      <alignment horizontal="center" wrapText="1"/>
    </xf>
    <xf numFmtId="0" fontId="22" fillId="0" borderId="0" xfId="0" applyFont="1"/>
    <xf numFmtId="0" fontId="24" fillId="0" borderId="0" xfId="0" applyFont="1" applyAlignment="1">
      <alignment horizontal="left" vertical="center" wrapText="1" indent="1"/>
    </xf>
    <xf numFmtId="0" fontId="0" fillId="2" borderId="1" xfId="0" applyFill="1" applyBorder="1" applyAlignment="1">
      <alignment vertical="center"/>
    </xf>
    <xf numFmtId="0" fontId="0" fillId="0" borderId="0" xfId="0" applyFill="1"/>
    <xf numFmtId="0" fontId="10" fillId="0" borderId="0" xfId="0" applyFont="1" applyFill="1" applyBorder="1" applyAlignment="1">
      <alignment horizontal="left" vertical="center" wrapText="1" indent="3"/>
    </xf>
    <xf numFmtId="0" fontId="25" fillId="0" borderId="0" xfId="0" applyFont="1" applyFill="1" applyBorder="1" applyAlignment="1">
      <alignment horizontal="left" vertical="center" wrapText="1" indent="3"/>
    </xf>
    <xf numFmtId="0" fontId="26" fillId="0" borderId="0" xfId="0" applyFont="1" applyAlignment="1">
      <alignment horizontal="left" vertical="center" wrapText="1" indent="3"/>
    </xf>
  </cellXfs>
  <cellStyles count="240">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Följd hyperlänk" xfId="28" builtinId="9" hidden="1"/>
    <cellStyle name="Följd hyperlänk" xfId="30" builtinId="9" hidden="1"/>
    <cellStyle name="Följd hyperlänk" xfId="32" builtinId="9" hidden="1"/>
    <cellStyle name="Följd hyperlänk" xfId="34" builtinId="9" hidden="1"/>
    <cellStyle name="Följd hyperlänk" xfId="36" builtinId="9" hidden="1"/>
    <cellStyle name="Följd hyperlänk" xfId="38" builtinId="9" hidden="1"/>
    <cellStyle name="Följd hyperlänk" xfId="40" builtinId="9" hidden="1"/>
    <cellStyle name="Följd hyperlänk" xfId="42" builtinId="9" hidden="1"/>
    <cellStyle name="Följd hyperlänk" xfId="44" builtinId="9" hidden="1"/>
    <cellStyle name="Följd hyperlänk" xfId="46" builtinId="9" hidden="1"/>
    <cellStyle name="Följd hyperlänk" xfId="48" builtinId="9" hidden="1"/>
    <cellStyle name="Följd hyperlänk" xfId="50" builtinId="9" hidden="1"/>
    <cellStyle name="Följd hyperlänk" xfId="52" builtinId="9" hidden="1"/>
    <cellStyle name="Följd hyperlänk" xfId="54" builtinId="9" hidden="1"/>
    <cellStyle name="Följd hyperlänk" xfId="56" builtinId="9" hidden="1"/>
    <cellStyle name="Följd hyperlänk" xfId="58" builtinId="9" hidden="1"/>
    <cellStyle name="Följd hyperlänk" xfId="60" builtinId="9" hidden="1"/>
    <cellStyle name="Följd hyperlänk" xfId="62" builtinId="9" hidden="1"/>
    <cellStyle name="Följd hyperlänk" xfId="64" builtinId="9" hidden="1"/>
    <cellStyle name="Följd hyperlänk" xfId="66" builtinId="9" hidden="1"/>
    <cellStyle name="Följd hyperlänk" xfId="68" builtinId="9" hidden="1"/>
    <cellStyle name="Följd hyperlänk" xfId="70" builtinId="9" hidden="1"/>
    <cellStyle name="Följd hyperlänk" xfId="72" builtinId="9" hidden="1"/>
    <cellStyle name="Följd hyperlänk" xfId="74" builtinId="9" hidden="1"/>
    <cellStyle name="Följd hyperlänk" xfId="76" builtinId="9" hidden="1"/>
    <cellStyle name="Följd hyperlänk" xfId="78" builtinId="9" hidden="1"/>
    <cellStyle name="Följd hyperlänk" xfId="80" builtinId="9" hidden="1"/>
    <cellStyle name="Följd hyperlänk" xfId="82" builtinId="9" hidden="1"/>
    <cellStyle name="Följd hyperlänk" xfId="84" builtinId="9" hidden="1"/>
    <cellStyle name="Följd hyperlänk" xfId="86" builtinId="9" hidden="1"/>
    <cellStyle name="Följd hyperlänk" xfId="88" builtinId="9" hidden="1"/>
    <cellStyle name="Följd hyperlänk" xfId="90" builtinId="9" hidden="1"/>
    <cellStyle name="Följd hyperlänk" xfId="92" builtinId="9" hidden="1"/>
    <cellStyle name="Följd hyperlänk" xfId="94" builtinId="9" hidden="1"/>
    <cellStyle name="Följd hyperlänk" xfId="96" builtinId="9" hidden="1"/>
    <cellStyle name="Följd hyperlänk" xfId="98" builtinId="9" hidden="1"/>
    <cellStyle name="Följd hyperlänk" xfId="100" builtinId="9" hidden="1"/>
    <cellStyle name="Följd hyperlänk" xfId="102" builtinId="9" hidden="1"/>
    <cellStyle name="Följd hyperlänk" xfId="104" builtinId="9" hidden="1"/>
    <cellStyle name="Följd hyperlänk" xfId="106" builtinId="9" hidden="1"/>
    <cellStyle name="Följd hyperlänk" xfId="108" builtinId="9" hidden="1"/>
    <cellStyle name="Följd hyperlänk" xfId="110" builtinId="9" hidden="1"/>
    <cellStyle name="Följd hyperlänk" xfId="112" builtinId="9" hidden="1"/>
    <cellStyle name="Följd hyperlänk" xfId="114" builtinId="9" hidden="1"/>
    <cellStyle name="Följd hyperlänk" xfId="116" builtinId="9" hidden="1"/>
    <cellStyle name="Följd hyperlänk" xfId="118" builtinId="9" hidden="1"/>
    <cellStyle name="Följd hyperlänk" xfId="120" builtinId="9" hidden="1"/>
    <cellStyle name="Följd hyperlänk" xfId="122" builtinId="9" hidden="1"/>
    <cellStyle name="Följd hyperlänk" xfId="124" builtinId="9" hidden="1"/>
    <cellStyle name="Följd hyperlänk" xfId="126" builtinId="9" hidden="1"/>
    <cellStyle name="Följd hyperlänk" xfId="128" builtinId="9" hidden="1"/>
    <cellStyle name="Följd hyperlänk" xfId="130" builtinId="9" hidden="1"/>
    <cellStyle name="Följd hyperlänk" xfId="132" builtinId="9" hidden="1"/>
    <cellStyle name="Följd hyperlänk" xfId="134" builtinId="9" hidden="1"/>
    <cellStyle name="Följd hyperlänk" xfId="136" builtinId="9" hidden="1"/>
    <cellStyle name="Följd hyperlänk" xfId="138" builtinId="9" hidden="1"/>
    <cellStyle name="Följd hyperlänk" xfId="140" builtinId="9" hidden="1"/>
    <cellStyle name="Följd hyperlänk" xfId="142" builtinId="9" hidden="1"/>
    <cellStyle name="Följd hyperlänk" xfId="144" builtinId="9" hidden="1"/>
    <cellStyle name="Följd hyperlänk" xfId="146" builtinId="9" hidden="1"/>
    <cellStyle name="Följd hyperlänk" xfId="148" builtinId="9" hidden="1"/>
    <cellStyle name="Följd hyperlänk" xfId="150" builtinId="9" hidden="1"/>
    <cellStyle name="Följd hyperlänk" xfId="152" builtinId="9" hidden="1"/>
    <cellStyle name="Följd hyperlänk" xfId="154" builtinId="9" hidden="1"/>
    <cellStyle name="Följd hyperlänk" xfId="156" builtinId="9" hidden="1"/>
    <cellStyle name="Följd hyperlänk" xfId="158" builtinId="9" hidden="1"/>
    <cellStyle name="Följd hyperlänk" xfId="160" builtinId="9" hidden="1"/>
    <cellStyle name="Följd hyperlänk" xfId="162" builtinId="9" hidden="1"/>
    <cellStyle name="Följd hyperlänk" xfId="164" builtinId="9" hidden="1"/>
    <cellStyle name="Följd hyperlänk" xfId="166" builtinId="9" hidden="1"/>
    <cellStyle name="Följd hyperlänk" xfId="168" builtinId="9" hidden="1"/>
    <cellStyle name="Följd hyperlänk" xfId="170" builtinId="9" hidden="1"/>
    <cellStyle name="Följd hyperlänk" xfId="172" builtinId="9" hidden="1"/>
    <cellStyle name="Följd hyperlänk" xfId="174" builtinId="9" hidden="1"/>
    <cellStyle name="Följd hyperlänk" xfId="176" builtinId="9" hidden="1"/>
    <cellStyle name="Följd hyperlänk" xfId="178" builtinId="9" hidden="1"/>
    <cellStyle name="Följd hyperlänk" xfId="180" builtinId="9" hidden="1"/>
    <cellStyle name="Följd hyperlänk" xfId="182" builtinId="9" hidden="1"/>
    <cellStyle name="Följd hyperlänk" xfId="184" builtinId="9" hidden="1"/>
    <cellStyle name="Följd hyperlänk" xfId="186" builtinId="9" hidden="1"/>
    <cellStyle name="Följd hyperlänk" xfId="188" builtinId="9" hidden="1"/>
    <cellStyle name="Följd hyperlänk" xfId="190" builtinId="9" hidden="1"/>
    <cellStyle name="Följd hyperlänk" xfId="192" builtinId="9" hidden="1"/>
    <cellStyle name="Följd hyperlänk" xfId="194" builtinId="9" hidden="1"/>
    <cellStyle name="Följd hyperlänk" xfId="196" builtinId="9" hidden="1"/>
    <cellStyle name="Följd hyperlänk" xfId="198" builtinId="9" hidden="1"/>
    <cellStyle name="Följd hyperlänk" xfId="200" builtinId="9" hidden="1"/>
    <cellStyle name="Följd hyperlänk" xfId="202" builtinId="9" hidden="1"/>
    <cellStyle name="Följd hyperlänk" xfId="204" builtinId="9" hidden="1"/>
    <cellStyle name="Följd hyperlänk" xfId="206" builtinId="9" hidden="1"/>
    <cellStyle name="Följd hyperlänk" xfId="208" builtinId="9" hidden="1"/>
    <cellStyle name="Följd hyperlänk" xfId="210" builtinId="9" hidden="1"/>
    <cellStyle name="Följd hyperlänk" xfId="212" builtinId="9" hidden="1"/>
    <cellStyle name="Följd hyperlänk" xfId="214" builtinId="9" hidden="1"/>
    <cellStyle name="Följd hyperlänk" xfId="216" builtinId="9" hidden="1"/>
    <cellStyle name="Följd hyperlänk" xfId="218" builtinId="9" hidden="1"/>
    <cellStyle name="Följd hyperlänk" xfId="220" builtinId="9" hidden="1"/>
    <cellStyle name="Följd hyperlänk" xfId="222" builtinId="9" hidden="1"/>
    <cellStyle name="Följd hyperlänk" xfId="224" builtinId="9" hidden="1"/>
    <cellStyle name="Följd hyperlänk" xfId="226" builtinId="9" hidden="1"/>
    <cellStyle name="Följd hyperlänk" xfId="228" builtinId="9" hidden="1"/>
    <cellStyle name="Följd hyperlänk" xfId="230" builtinId="9" hidden="1"/>
    <cellStyle name="Följd hyperlänk" xfId="232" builtinId="9" hidden="1"/>
    <cellStyle name="Följd hyperlänk" xfId="234" builtinId="9" hidden="1"/>
    <cellStyle name="Följd hyperlänk" xfId="236" builtinId="9" hidden="1"/>
    <cellStyle name="Följd hyperlänk" xfId="238"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hidden="1"/>
    <cellStyle name="Hyperlänk" xfId="27" builtinId="8" hidden="1"/>
    <cellStyle name="Hyperlänk" xfId="29" builtinId="8" hidden="1"/>
    <cellStyle name="Hyperlänk" xfId="31" builtinId="8" hidden="1"/>
    <cellStyle name="Hyperlänk" xfId="33" builtinId="8" hidden="1"/>
    <cellStyle name="Hyperlänk" xfId="35" builtinId="8" hidden="1"/>
    <cellStyle name="Hyperlänk" xfId="37" builtinId="8" hidden="1"/>
    <cellStyle name="Hyperlänk" xfId="39" builtinId="8" hidden="1"/>
    <cellStyle name="Hyperlänk" xfId="41" builtinId="8" hidden="1"/>
    <cellStyle name="Hyperlänk" xfId="43" builtinId="8" hidden="1"/>
    <cellStyle name="Hyperlänk" xfId="45" builtinId="8" hidden="1"/>
    <cellStyle name="Hyperlänk" xfId="47" builtinId="8" hidden="1"/>
    <cellStyle name="Hyperlänk" xfId="49" builtinId="8" hidden="1"/>
    <cellStyle name="Hyperlänk" xfId="51" builtinId="8" hidden="1"/>
    <cellStyle name="Hyperlänk" xfId="53" builtinId="8" hidden="1"/>
    <cellStyle name="Hyperlänk" xfId="55" builtinId="8" hidden="1"/>
    <cellStyle name="Hyperlänk" xfId="57" builtinId="8" hidden="1"/>
    <cellStyle name="Hyperlänk" xfId="59" builtinId="8" hidden="1"/>
    <cellStyle name="Hyperlänk" xfId="61" builtinId="8" hidden="1"/>
    <cellStyle name="Hyperlänk" xfId="63" builtinId="8" hidden="1"/>
    <cellStyle name="Hyperlänk" xfId="65" builtinId="8" hidden="1"/>
    <cellStyle name="Hyperlänk" xfId="67" builtinId="8" hidden="1"/>
    <cellStyle name="Hyperlänk" xfId="69" builtinId="8" hidden="1"/>
    <cellStyle name="Hyperlänk" xfId="71" builtinId="8" hidden="1"/>
    <cellStyle name="Hyperlänk" xfId="73" builtinId="8" hidden="1"/>
    <cellStyle name="Hyperlänk" xfId="75" builtinId="8" hidden="1"/>
    <cellStyle name="Hyperlänk" xfId="77" builtinId="8" hidden="1"/>
    <cellStyle name="Hyperlänk" xfId="79" builtinId="8" hidden="1"/>
    <cellStyle name="Hyperlänk" xfId="81" builtinId="8" hidden="1"/>
    <cellStyle name="Hyperlänk" xfId="83" builtinId="8" hidden="1"/>
    <cellStyle name="Hyperlänk" xfId="85" builtinId="8" hidden="1"/>
    <cellStyle name="Hyperlänk" xfId="87" builtinId="8" hidden="1"/>
    <cellStyle name="Hyperlänk" xfId="89" builtinId="8" hidden="1"/>
    <cellStyle name="Hyperlänk" xfId="91" builtinId="8" hidden="1"/>
    <cellStyle name="Hyperlänk" xfId="93" builtinId="8" hidden="1"/>
    <cellStyle name="Hyperlänk" xfId="95" builtinId="8" hidden="1"/>
    <cellStyle name="Hyperlänk" xfId="97" builtinId="8" hidden="1"/>
    <cellStyle name="Hyperlänk" xfId="99" builtinId="8" hidden="1"/>
    <cellStyle name="Hyperlänk" xfId="101" builtinId="8" hidden="1"/>
    <cellStyle name="Hyperlänk" xfId="103" builtinId="8" hidden="1"/>
    <cellStyle name="Hyperlänk" xfId="105" builtinId="8" hidden="1"/>
    <cellStyle name="Hyperlänk" xfId="107" builtinId="8" hidden="1"/>
    <cellStyle name="Hyperlänk" xfId="109" builtinId="8" hidden="1"/>
    <cellStyle name="Hyperlänk" xfId="111" builtinId="8" hidden="1"/>
    <cellStyle name="Hyperlänk" xfId="113" builtinId="8" hidden="1"/>
    <cellStyle name="Hyperlänk" xfId="115" builtinId="8" hidden="1"/>
    <cellStyle name="Hyperlänk" xfId="117" builtinId="8" hidden="1"/>
    <cellStyle name="Hyperlänk" xfId="119" builtinId="8" hidden="1"/>
    <cellStyle name="Hyperlänk" xfId="121" builtinId="8" hidden="1"/>
    <cellStyle name="Hyperlänk" xfId="123" builtinId="8" hidden="1"/>
    <cellStyle name="Hyperlänk" xfId="125" builtinId="8" hidden="1"/>
    <cellStyle name="Hyperlänk" xfId="127" builtinId="8" hidden="1"/>
    <cellStyle name="Hyperlänk" xfId="129" builtinId="8" hidden="1"/>
    <cellStyle name="Hyperlänk" xfId="131" builtinId="8" hidden="1"/>
    <cellStyle name="Hyperlänk" xfId="133" builtinId="8" hidden="1"/>
    <cellStyle name="Hyperlänk" xfId="135" builtinId="8" hidden="1"/>
    <cellStyle name="Hyperlänk" xfId="137" builtinId="8" hidden="1"/>
    <cellStyle name="Hyperlänk" xfId="139" builtinId="8" hidden="1"/>
    <cellStyle name="Hyperlänk" xfId="141" builtinId="8" hidden="1"/>
    <cellStyle name="Hyperlänk" xfId="143" builtinId="8" hidden="1"/>
    <cellStyle name="Hyperlänk" xfId="145" builtinId="8" hidden="1"/>
    <cellStyle name="Hyperlänk" xfId="147" builtinId="8" hidden="1"/>
    <cellStyle name="Hyperlänk" xfId="149" builtinId="8" hidden="1"/>
    <cellStyle name="Hyperlänk" xfId="151" builtinId="8" hidden="1"/>
    <cellStyle name="Hyperlänk" xfId="153" builtinId="8" hidden="1"/>
    <cellStyle name="Hyperlänk" xfId="155" builtinId="8" hidden="1"/>
    <cellStyle name="Hyperlänk" xfId="157" builtinId="8" hidden="1"/>
    <cellStyle name="Hyperlänk" xfId="159" builtinId="8" hidden="1"/>
    <cellStyle name="Hyperlänk" xfId="161" builtinId="8" hidden="1"/>
    <cellStyle name="Hyperlänk" xfId="163" builtinId="8" hidden="1"/>
    <cellStyle name="Hyperlänk" xfId="165" builtinId="8" hidden="1"/>
    <cellStyle name="Hyperlänk" xfId="167" builtinId="8" hidden="1"/>
    <cellStyle name="Hyperlänk" xfId="169" builtinId="8" hidden="1"/>
    <cellStyle name="Hyperlänk" xfId="171" builtinId="8" hidden="1"/>
    <cellStyle name="Hyperlänk" xfId="173" builtinId="8" hidden="1"/>
    <cellStyle name="Hyperlänk" xfId="175" builtinId="8" hidden="1"/>
    <cellStyle name="Hyperlänk" xfId="177" builtinId="8" hidden="1"/>
    <cellStyle name="Hyperlänk" xfId="179" builtinId="8" hidden="1"/>
    <cellStyle name="Hyperlänk" xfId="181" builtinId="8" hidden="1"/>
    <cellStyle name="Hyperlänk" xfId="183" builtinId="8" hidden="1"/>
    <cellStyle name="Hyperlänk" xfId="185" builtinId="8" hidden="1"/>
    <cellStyle name="Hyperlänk" xfId="187" builtinId="8" hidden="1"/>
    <cellStyle name="Hyperlänk" xfId="189" builtinId="8" hidden="1"/>
    <cellStyle name="Hyperlänk" xfId="191" builtinId="8" hidden="1"/>
    <cellStyle name="Hyperlänk" xfId="193" builtinId="8" hidden="1"/>
    <cellStyle name="Hyperlänk" xfId="195" builtinId="8" hidden="1"/>
    <cellStyle name="Hyperlänk" xfId="197" builtinId="8" hidden="1"/>
    <cellStyle name="Hyperlänk" xfId="199" builtinId="8" hidden="1"/>
    <cellStyle name="Hyperlänk" xfId="201" builtinId="8" hidden="1"/>
    <cellStyle name="Hyperlänk" xfId="203" builtinId="8" hidden="1"/>
    <cellStyle name="Hyperlänk" xfId="205" builtinId="8" hidden="1"/>
    <cellStyle name="Hyperlänk" xfId="207" builtinId="8" hidden="1"/>
    <cellStyle name="Hyperlänk" xfId="209" builtinId="8" hidden="1"/>
    <cellStyle name="Hyperlänk" xfId="211" builtinId="8" hidden="1"/>
    <cellStyle name="Hyperlänk" xfId="213" builtinId="8" hidden="1"/>
    <cellStyle name="Hyperlänk" xfId="215" builtinId="8" hidden="1"/>
    <cellStyle name="Hyperlänk" xfId="217" builtinId="8" hidden="1"/>
    <cellStyle name="Hyperlänk" xfId="219" builtinId="8" hidden="1"/>
    <cellStyle name="Hyperlänk" xfId="221" builtinId="8" hidden="1"/>
    <cellStyle name="Hyperlänk" xfId="223" builtinId="8" hidden="1"/>
    <cellStyle name="Hyperlänk" xfId="225" builtinId="8" hidden="1"/>
    <cellStyle name="Hyperlänk" xfId="227" builtinId="8" hidden="1"/>
    <cellStyle name="Hyperlänk" xfId="229" builtinId="8" hidden="1"/>
    <cellStyle name="Hyperlänk" xfId="231" builtinId="8" hidden="1"/>
    <cellStyle name="Hyperlänk" xfId="233" builtinId="8" hidden="1"/>
    <cellStyle name="Hyperlänk" xfId="235" builtinId="8" hidden="1"/>
    <cellStyle name="Hyperlänk" xfId="237" builtinId="8" hidden="1"/>
    <cellStyle name="Hyperlänk" xfId="239"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8.9406730963363309E-2"/>
          <c:y val="5.4367301597673737E-2"/>
          <c:w val="0.85258367112394973"/>
          <c:h val="0.85767308132126641"/>
        </c:manualLayout>
      </c:layout>
      <c:lineChart>
        <c:grouping val="stacked"/>
        <c:varyColors val="0"/>
        <c:ser>
          <c:idx val="0"/>
          <c:order val="0"/>
          <c:tx>
            <c:v>Andel juniorer</c:v>
          </c:tx>
          <c:marker>
            <c:symbol val="none"/>
          </c:marker>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(Sammanställning!$I$3,Sammanställning!$I$3,Sammanställning!$L$3,Sammanställning!$O$3,Sammanställning!$R$3,Sammanställning!$U$3,Sammanställning!$X$3,Sammanställning!$AA$3,Sammanställning!$AD$3,Sammanställning!$AG$3)</c:f>
              <c:numCache>
                <c:formatCode>General</c:formatCode>
                <c:ptCount val="10"/>
                <c:pt idx="0">
                  <c:v>2016</c:v>
                </c:pt>
                <c:pt idx="1">
                  <c:v>2016</c:v>
                </c:pt>
                <c:pt idx="2">
                  <c:v>2017</c:v>
                </c:pt>
                <c:pt idx="3">
                  <c:v>2018</c:v>
                </c:pt>
                <c:pt idx="4">
                  <c:v>2019</c:v>
                </c:pt>
                <c:pt idx="5">
                  <c:v>2020</c:v>
                </c:pt>
                <c:pt idx="6">
                  <c:v>2021</c:v>
                </c:pt>
                <c:pt idx="7">
                  <c:v>2022</c:v>
                </c:pt>
                <c:pt idx="8">
                  <c:v>2023</c:v>
                </c:pt>
                <c:pt idx="9">
                  <c:v>2024</c:v>
                </c:pt>
              </c:numCache>
            </c:numRef>
          </c:cat>
          <c:val>
            <c:numRef>
              <c:f>(Sammanställning!$F$5,Sammanställning!$I$5,Sammanställning!$L$5,Sammanställning!$O$5,Sammanställning!$R$5,Sammanställning!$U$5,Sammanställning!$X$5,Sammanställning!$AA$5,Sammanställning!$AD$5,Sammanställning!$AG$5)</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615-4862-9660-E7E9E05FF9D7}"/>
            </c:ext>
          </c:extLst>
        </c:ser>
        <c:dLbls>
          <c:dLblPos val="ctr"/>
          <c:showLegendKey val="0"/>
          <c:showVal val="1"/>
          <c:showCatName val="0"/>
          <c:showSerName val="0"/>
          <c:showPercent val="0"/>
          <c:showBubbleSize val="0"/>
        </c:dLbls>
        <c:smooth val="0"/>
        <c:axId val="649414496"/>
        <c:axId val="649418992"/>
      </c:lineChart>
      <c:catAx>
        <c:axId val="649414496"/>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sv-SE"/>
          </a:p>
        </c:txPr>
        <c:crossAx val="649418992"/>
        <c:crosses val="autoZero"/>
        <c:auto val="1"/>
        <c:lblAlgn val="ctr"/>
        <c:lblOffset val="100"/>
        <c:noMultiLvlLbl val="0"/>
      </c:catAx>
      <c:valAx>
        <c:axId val="64941899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sv-SE"/>
          </a:p>
        </c:txPr>
        <c:crossAx val="649414496"/>
        <c:crosses val="autoZero"/>
        <c:crossBetween val="between"/>
      </c:valAx>
      <c:spPr>
        <a:noFill/>
        <a:ln>
          <a:noFill/>
        </a:ln>
        <a:effectLst/>
      </c:spPr>
    </c:plotArea>
    <c:plotVisOnly val="1"/>
    <c:dispBlanksAs val="zero"/>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ÅLDERSFÖRDELNINGEN</a:t>
            </a:r>
          </a:p>
        </c:rich>
      </c:tx>
      <c:overlay val="0"/>
      <c:spPr>
        <a:noFill/>
        <a:ln>
          <a:noFill/>
        </a:ln>
        <a:effectLst/>
      </c:spPr>
    </c:title>
    <c:autoTitleDeleted val="0"/>
    <c:plotArea>
      <c:layout/>
      <c:lineChart>
        <c:grouping val="standard"/>
        <c:varyColors val="0"/>
        <c:ser>
          <c:idx val="0"/>
          <c:order val="0"/>
          <c:marker>
            <c:symbol val="none"/>
          </c:marker>
          <c:cat>
            <c:strRef>
              <c:f>Sammanställning!$D$31:$U$31</c:f>
              <c:strCache>
                <c:ptCount val="18"/>
                <c:pt idx="0">
                  <c:v>&lt;5</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strCache>
            </c:strRef>
          </c:cat>
          <c:val>
            <c:numRef>
              <c:f>Sammanställning!$D$32:$U$32</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0-3BC3-4940-85DE-B8F6D8C57DB3}"/>
            </c:ext>
          </c:extLst>
        </c:ser>
        <c:dLbls>
          <c:showLegendKey val="0"/>
          <c:showVal val="0"/>
          <c:showCatName val="0"/>
          <c:showSerName val="0"/>
          <c:showPercent val="0"/>
          <c:showBubbleSize val="0"/>
        </c:dLbls>
        <c:smooth val="0"/>
        <c:axId val="649533920"/>
        <c:axId val="649538624"/>
      </c:lineChart>
      <c:catAx>
        <c:axId val="649533920"/>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538624"/>
        <c:crosses val="autoZero"/>
        <c:auto val="1"/>
        <c:lblAlgn val="ctr"/>
        <c:lblOffset val="100"/>
        <c:noMultiLvlLbl val="0"/>
      </c:catAx>
      <c:valAx>
        <c:axId val="64953862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53392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sv-SE"/>
              <a:t>Könsfördelningen</a:t>
            </a:r>
          </a:p>
        </c:rich>
      </c:tx>
      <c:overlay val="0"/>
      <c:spPr>
        <a:noFill/>
        <a:ln>
          <a:noFill/>
        </a:ln>
        <a:effectLst/>
      </c:spPr>
    </c:title>
    <c:autoTitleDeleted val="0"/>
    <c:plotArea>
      <c:layout/>
      <c:barChart>
        <c:barDir val="col"/>
        <c:grouping val="percentStacked"/>
        <c:varyColors val="0"/>
        <c:ser>
          <c:idx val="0"/>
          <c:order val="0"/>
          <c:tx>
            <c:v>Pojkar</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Sammanställning!$D$60:$W$60</c:f>
              <c:strCache>
                <c:ptCount val="19"/>
                <c:pt idx="0">
                  <c:v>&lt;5</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Totalt</c:v>
                </c:pt>
              </c:strCache>
            </c:strRef>
          </c:cat>
          <c:val>
            <c:numRef>
              <c:f>Sammanställning!$D$62:$W$62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6176-41EA-8F41-0345D0C464C8}"/>
            </c:ext>
          </c:extLst>
        </c:ser>
        <c:ser>
          <c:idx val="1"/>
          <c:order val="1"/>
          <c:tx>
            <c:v>Flickor</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Sammanställning!$D$60:$W$60</c:f>
              <c:strCache>
                <c:ptCount val="19"/>
                <c:pt idx="0">
                  <c:v>&lt;5</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Totalt</c:v>
                </c:pt>
              </c:strCache>
            </c:strRef>
          </c:cat>
          <c:val>
            <c:numRef>
              <c:f>Sammanställning!$D$61:$W$61</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6176-41EA-8F41-0345D0C464C8}"/>
            </c:ext>
          </c:extLst>
        </c:ser>
        <c:dLbls>
          <c:dLblPos val="ctr"/>
          <c:showLegendKey val="0"/>
          <c:showVal val="1"/>
          <c:showCatName val="0"/>
          <c:showSerName val="0"/>
          <c:showPercent val="0"/>
          <c:showBubbleSize val="0"/>
        </c:dLbls>
        <c:gapWidth val="150"/>
        <c:overlap val="100"/>
        <c:axId val="649614528"/>
        <c:axId val="649618560"/>
      </c:barChart>
      <c:catAx>
        <c:axId val="649614528"/>
        <c:scaling>
          <c:orientation val="minMax"/>
        </c:scaling>
        <c:delete val="0"/>
        <c:axPos val="b"/>
        <c:numFmt formatCode="General" sourceLinked="0"/>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618560"/>
        <c:crosses val="autoZero"/>
        <c:auto val="1"/>
        <c:lblAlgn val="ctr"/>
        <c:lblOffset val="100"/>
        <c:noMultiLvlLbl val="0"/>
      </c:catAx>
      <c:valAx>
        <c:axId val="64961856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614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sv-SE"/>
              <a:t>Utvecklingen</a:t>
            </a:r>
          </a:p>
        </c:rich>
      </c:tx>
      <c:overlay val="0"/>
      <c:spPr>
        <a:noFill/>
        <a:ln>
          <a:noFill/>
        </a:ln>
        <a:effectLst/>
      </c:spPr>
    </c:title>
    <c:autoTitleDeleted val="0"/>
    <c:plotArea>
      <c:layout>
        <c:manualLayout>
          <c:layoutTarget val="inner"/>
          <c:xMode val="edge"/>
          <c:yMode val="edge"/>
          <c:x val="9.7122703412073505E-2"/>
          <c:y val="0.19486111111111101"/>
          <c:w val="0.85965507436570399"/>
          <c:h val="0.720887649460484"/>
        </c:manualLayout>
      </c:layout>
      <c:scatterChart>
        <c:scatterStyle val="lineMarker"/>
        <c:varyColors val="0"/>
        <c:ser>
          <c:idx val="0"/>
          <c:order val="0"/>
          <c:spPr>
            <a:ln w="28575">
              <a:noFill/>
            </a:ln>
          </c:spPr>
          <c:xVal>
            <c:strRef>
              <c:f>Sammanställning!$E$103:$V$103</c:f>
              <c:strCache>
                <c:ptCount val="18"/>
                <c:pt idx="0">
                  <c:v>&lt;5</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strCache>
            </c:strRef>
          </c:xVal>
          <c:yVal>
            <c:numRef>
              <c:f>Sammanställning!$E$106:$V$106</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yVal>
          <c:smooth val="0"/>
          <c:extLst>
            <c:ext xmlns:c16="http://schemas.microsoft.com/office/drawing/2014/chart" uri="{C3380CC4-5D6E-409C-BE32-E72D297353CC}">
              <c16:uniqueId val="{00000000-6DC0-47E9-91B2-9A86B0AC2214}"/>
            </c:ext>
          </c:extLst>
        </c:ser>
        <c:dLbls>
          <c:showLegendKey val="0"/>
          <c:showVal val="0"/>
          <c:showCatName val="0"/>
          <c:showSerName val="0"/>
          <c:showPercent val="0"/>
          <c:showBubbleSize val="0"/>
        </c:dLbls>
        <c:axId val="649673840"/>
        <c:axId val="649678784"/>
      </c:scatterChart>
      <c:valAx>
        <c:axId val="649673840"/>
        <c:scaling>
          <c:orientation val="minMax"/>
          <c:min val="6"/>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sv-SE"/>
          </a:p>
        </c:txPr>
        <c:crossAx val="649678784"/>
        <c:crosses val="autoZero"/>
        <c:crossBetween val="midCat"/>
        <c:majorUnit val="1"/>
      </c:valAx>
      <c:valAx>
        <c:axId val="64967878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sv-SE"/>
          </a:p>
        </c:txPr>
        <c:crossAx val="649673840"/>
        <c:crosses val="autoZero"/>
        <c:crossBetween val="midCat"/>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LOK-sammankomster</a:t>
            </a:r>
          </a:p>
        </c:rich>
      </c:tx>
      <c:overlay val="0"/>
      <c:spPr>
        <a:noFill/>
        <a:ln>
          <a:noFill/>
        </a:ln>
        <a:effectLst/>
      </c:spPr>
    </c:title>
    <c:autoTitleDeleted val="0"/>
    <c:plotArea>
      <c:layout/>
      <c:lineChart>
        <c:grouping val="standard"/>
        <c:varyColors val="0"/>
        <c:ser>
          <c:idx val="0"/>
          <c:order val="0"/>
          <c:tx>
            <c:strRef>
              <c:f>Sammanställning!$A$135</c:f>
              <c:strCache>
                <c:ptCount val="1"/>
                <c:pt idx="0">
                  <c:v>LOK vår</c:v>
                </c:pt>
              </c:strCache>
            </c:strRef>
          </c:tx>
          <c:marker>
            <c:symbol val="none"/>
          </c:marker>
          <c:cat>
            <c:numRef>
              <c:f>(Sammanställning!$D$134,Sammanställning!$F$134,Sammanställning!$H$134,Sammanställning!$J$134,Sammanställning!$L$134,Sammanställning!$N$134,Sammanställning!$P$134,Sammanställning!$R$134,Sammanställning!$T$134,Sammanställning!$V$134)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(Sammanställning!$D$135,Sammanställning!$F$135,Sammanställning!$H$135,Sammanställning!$J$135,Sammanställning!$L$135,Sammanställning!$N$135,Sammanställning!$P$135,Sammanställning!$R$135,Sammanställning!$T$135,Sammanställning!$V$135)</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3C7-4441-AC6B-6F382624E60B}"/>
            </c:ext>
          </c:extLst>
        </c:ser>
        <c:ser>
          <c:idx val="1"/>
          <c:order val="1"/>
          <c:tx>
            <c:strRef>
              <c:f>Sammanställning!$A$136</c:f>
              <c:strCache>
                <c:ptCount val="1"/>
                <c:pt idx="0">
                  <c:v>LOK höst</c:v>
                </c:pt>
              </c:strCache>
            </c:strRef>
          </c:tx>
          <c:marker>
            <c:symbol val="none"/>
          </c:marker>
          <c:cat>
            <c:numRef>
              <c:f>(Sammanställning!$D$134,Sammanställning!$F$134,Sammanställning!$H$134,Sammanställning!$J$134,Sammanställning!$L$134,Sammanställning!$N$134,Sammanställning!$P$134,Sammanställning!$R$134,Sammanställning!$T$134,Sammanställning!$V$134)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(Sammanställning!$D$136,Sammanställning!$F$136,Sammanställning!$H$136,Sammanställning!$J$136,Sammanställning!$L$136,Sammanställning!$N$136,Sammanställning!$P$136,Sammanställning!$R$136,Sammanställning!$T$136,Sammanställning!$V$136)</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186-4C64-BF71-81CAD1FE1593}"/>
            </c:ext>
          </c:extLst>
        </c:ser>
        <c:dLbls>
          <c:showLegendKey val="0"/>
          <c:showVal val="0"/>
          <c:showCatName val="0"/>
          <c:showSerName val="0"/>
          <c:showPercent val="0"/>
          <c:showBubbleSize val="0"/>
        </c:dLbls>
        <c:smooth val="0"/>
        <c:axId val="649750832"/>
        <c:axId val="649755616"/>
      </c:lineChart>
      <c:catAx>
        <c:axId val="64975083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755616"/>
        <c:crosses val="autoZero"/>
        <c:auto val="1"/>
        <c:lblAlgn val="ctr"/>
        <c:lblOffset val="100"/>
        <c:noMultiLvlLbl val="0"/>
      </c:catAx>
      <c:valAx>
        <c:axId val="64975561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75083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sv-SE"/>
              <a:t>Deltog i träningsverksamhet</a:t>
            </a:r>
          </a:p>
        </c:rich>
      </c:tx>
      <c:overlay val="0"/>
      <c:spPr>
        <a:noFill/>
        <a:ln>
          <a:noFill/>
        </a:ln>
        <a:effectLst/>
      </c:spPr>
    </c:title>
    <c:autoTitleDeleted val="0"/>
    <c:plotArea>
      <c:layout/>
      <c:barChart>
        <c:barDir val="col"/>
        <c:grouping val="stacked"/>
        <c:varyColors val="0"/>
        <c:ser>
          <c:idx val="0"/>
          <c:order val="0"/>
          <c:invertIfNegative val="0"/>
          <c:cat>
            <c:strRef>
              <c:f>Sammanställning!$D$226:$U$226</c:f>
              <c:strCache>
                <c:ptCount val="18"/>
                <c:pt idx="0">
                  <c:v>&lt;5</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strCache>
            </c:strRef>
          </c:cat>
          <c:val>
            <c:numRef>
              <c:f>Sammanställning!$D$230:$U$230</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626A-4E9F-BA76-772D074FBAF7}"/>
            </c:ext>
          </c:extLst>
        </c:ser>
        <c:dLbls>
          <c:showLegendKey val="0"/>
          <c:showVal val="0"/>
          <c:showCatName val="0"/>
          <c:showSerName val="0"/>
          <c:showPercent val="0"/>
          <c:showBubbleSize val="0"/>
        </c:dLbls>
        <c:gapWidth val="150"/>
        <c:overlap val="100"/>
        <c:axId val="649802992"/>
        <c:axId val="649807728"/>
      </c:barChart>
      <c:catAx>
        <c:axId val="649802992"/>
        <c:scaling>
          <c:orientation val="minMax"/>
        </c:scaling>
        <c:delete val="0"/>
        <c:axPos val="b"/>
        <c:numFmt formatCode="General" sourceLinked="0"/>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807728"/>
        <c:crosses val="autoZero"/>
        <c:auto val="1"/>
        <c:lblAlgn val="ctr"/>
        <c:lblOffset val="100"/>
        <c:noMultiLvlLbl val="0"/>
      </c:catAx>
      <c:valAx>
        <c:axId val="64980772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8029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sv-SE"/>
              <a:t>Deltog i tävling utanför klubben</a:t>
            </a:r>
          </a:p>
        </c:rich>
      </c:tx>
      <c:overlay val="0"/>
      <c:spPr>
        <a:noFill/>
        <a:ln>
          <a:noFill/>
        </a:ln>
        <a:effectLst/>
      </c:spPr>
    </c:title>
    <c:autoTitleDeleted val="0"/>
    <c:plotArea>
      <c:layout/>
      <c:barChart>
        <c:barDir val="col"/>
        <c:grouping val="stacked"/>
        <c:varyColors val="0"/>
        <c:ser>
          <c:idx val="0"/>
          <c:order val="0"/>
          <c:invertIfNegative val="0"/>
          <c:cat>
            <c:strRef>
              <c:f>Sammanställning!$D$197:$U$197</c:f>
              <c:strCache>
                <c:ptCount val="18"/>
                <c:pt idx="0">
                  <c:v>&lt;5</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strCache>
            </c:strRef>
          </c:cat>
          <c:val>
            <c:numRef>
              <c:f>Sammanställning!$D$201:$U$201</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EEA8-464F-8A35-09D6FC3B2224}"/>
            </c:ext>
          </c:extLst>
        </c:ser>
        <c:dLbls>
          <c:showLegendKey val="0"/>
          <c:showVal val="0"/>
          <c:showCatName val="0"/>
          <c:showSerName val="0"/>
          <c:showPercent val="0"/>
          <c:showBubbleSize val="0"/>
        </c:dLbls>
        <c:gapWidth val="150"/>
        <c:overlap val="100"/>
        <c:axId val="649854336"/>
        <c:axId val="649859072"/>
      </c:barChart>
      <c:catAx>
        <c:axId val="649854336"/>
        <c:scaling>
          <c:orientation val="minMax"/>
        </c:scaling>
        <c:delete val="0"/>
        <c:axPos val="b"/>
        <c:numFmt formatCode="General" sourceLinked="0"/>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859072"/>
        <c:crosses val="autoZero"/>
        <c:auto val="1"/>
        <c:lblAlgn val="ctr"/>
        <c:lblOffset val="100"/>
        <c:noMultiLvlLbl val="0"/>
      </c:catAx>
      <c:valAx>
        <c:axId val="64985907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85433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sv-SE"/>
              <a:t>Deltog i klubbtävling</a:t>
            </a:r>
          </a:p>
        </c:rich>
      </c:tx>
      <c:overlay val="0"/>
      <c:spPr>
        <a:noFill/>
        <a:ln>
          <a:noFill/>
        </a:ln>
        <a:effectLst/>
      </c:spPr>
    </c:title>
    <c:autoTitleDeleted val="0"/>
    <c:plotArea>
      <c:layout/>
      <c:barChart>
        <c:barDir val="col"/>
        <c:grouping val="stacked"/>
        <c:varyColors val="0"/>
        <c:ser>
          <c:idx val="0"/>
          <c:order val="0"/>
          <c:invertIfNegative val="0"/>
          <c:cat>
            <c:strRef>
              <c:f>Sammanställning!$D$168:$U$168</c:f>
              <c:strCache>
                <c:ptCount val="18"/>
                <c:pt idx="0">
                  <c:v>&lt;5</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strCache>
            </c:strRef>
          </c:cat>
          <c:val>
            <c:numRef>
              <c:f>Sammanställning!$D$172:$U$172</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B55D-4548-8A02-FE2CF9D309D8}"/>
            </c:ext>
          </c:extLst>
        </c:ser>
        <c:dLbls>
          <c:showLegendKey val="0"/>
          <c:showVal val="0"/>
          <c:showCatName val="0"/>
          <c:showSerName val="0"/>
          <c:showPercent val="0"/>
          <c:showBubbleSize val="0"/>
        </c:dLbls>
        <c:gapWidth val="150"/>
        <c:overlap val="100"/>
        <c:axId val="649908768"/>
        <c:axId val="649913504"/>
      </c:barChart>
      <c:catAx>
        <c:axId val="649908768"/>
        <c:scaling>
          <c:orientation val="minMax"/>
        </c:scaling>
        <c:delete val="0"/>
        <c:axPos val="b"/>
        <c:numFmt formatCode="General" sourceLinked="0"/>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913504"/>
        <c:crosses val="autoZero"/>
        <c:auto val="1"/>
        <c:lblAlgn val="ctr"/>
        <c:lblOffset val="100"/>
        <c:noMultiLvlLbl val="0"/>
      </c:catAx>
      <c:valAx>
        <c:axId val="64991350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90876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Ledare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sv-SE"/>
        </a:p>
      </c:txPr>
    </c:title>
    <c:autoTitleDeleted val="0"/>
    <c:plotArea>
      <c:layout/>
      <c:barChart>
        <c:barDir val="col"/>
        <c:grouping val="clustered"/>
        <c:varyColors val="0"/>
        <c:ser>
          <c:idx val="0"/>
          <c:order val="0"/>
          <c:tx>
            <c:v>Ledare</c:v>
          </c:tx>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Sammanställning!$D$235:$U$235</c:f>
              <c:numCache>
                <c:formatCode>General</c:formatCode>
                <c:ptCount val="18"/>
                <c:pt idx="0">
                  <c:v>2015</c:v>
                </c:pt>
                <c:pt idx="2">
                  <c:v>2016</c:v>
                </c:pt>
                <c:pt idx="4">
                  <c:v>2017</c:v>
                </c:pt>
                <c:pt idx="6">
                  <c:v>2018</c:v>
                </c:pt>
                <c:pt idx="8">
                  <c:v>2019</c:v>
                </c:pt>
                <c:pt idx="10">
                  <c:v>2020</c:v>
                </c:pt>
                <c:pt idx="12">
                  <c:v>2021</c:v>
                </c:pt>
                <c:pt idx="14">
                  <c:v>2022</c:v>
                </c:pt>
                <c:pt idx="16">
                  <c:v>2023</c:v>
                </c:pt>
              </c:numCache>
            </c:numRef>
          </c:cat>
          <c:val>
            <c:numRef>
              <c:f>Sammanställning!$D$236:$W$236</c:f>
              <c:numCache>
                <c:formatCode>General</c:formatCode>
                <c:ptCount val="20"/>
                <c:pt idx="0">
                  <c:v>0</c:v>
                </c:pt>
                <c:pt idx="2">
                  <c:v>0</c:v>
                </c:pt>
                <c:pt idx="4">
                  <c:v>0</c:v>
                </c:pt>
                <c:pt idx="6">
                  <c:v>0</c:v>
                </c:pt>
                <c:pt idx="8">
                  <c:v>0</c:v>
                </c:pt>
                <c:pt idx="10">
                  <c:v>0</c:v>
                </c:pt>
                <c:pt idx="12">
                  <c:v>0</c:v>
                </c:pt>
                <c:pt idx="14">
                  <c:v>0</c:v>
                </c:pt>
                <c:pt idx="16">
                  <c:v>0</c:v>
                </c:pt>
                <c:pt idx="18">
                  <c:v>0</c:v>
                </c:pt>
              </c:numCache>
            </c:numRef>
          </c:val>
          <c:extLst>
            <c:ext xmlns:c16="http://schemas.microsoft.com/office/drawing/2014/chart" uri="{C3380CC4-5D6E-409C-BE32-E72D297353CC}">
              <c16:uniqueId val="{00000006-C10C-4B42-98EC-E1E44F98A89E}"/>
            </c:ext>
          </c:extLst>
        </c:ser>
        <c:ser>
          <c:idx val="1"/>
          <c:order val="1"/>
          <c:tx>
            <c:v>Utb GL1</c:v>
          </c:tx>
          <c:spPr>
            <a:gradFill rotWithShape="1">
              <a:gsLst>
                <a:gs pos="0">
                  <a:schemeClr val="accent2">
                    <a:tint val="100000"/>
                    <a:shade val="100000"/>
                    <a:satMod val="130000"/>
                  </a:schemeClr>
                </a:gs>
                <a:gs pos="100000">
                  <a:schemeClr val="accent2">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Sammanställning!$D$235:$U$235</c:f>
              <c:numCache>
                <c:formatCode>General</c:formatCode>
                <c:ptCount val="18"/>
                <c:pt idx="0">
                  <c:v>2015</c:v>
                </c:pt>
                <c:pt idx="2">
                  <c:v>2016</c:v>
                </c:pt>
                <c:pt idx="4">
                  <c:v>2017</c:v>
                </c:pt>
                <c:pt idx="6">
                  <c:v>2018</c:v>
                </c:pt>
                <c:pt idx="8">
                  <c:v>2019</c:v>
                </c:pt>
                <c:pt idx="10">
                  <c:v>2020</c:v>
                </c:pt>
                <c:pt idx="12">
                  <c:v>2021</c:v>
                </c:pt>
                <c:pt idx="14">
                  <c:v>2022</c:v>
                </c:pt>
                <c:pt idx="16">
                  <c:v>2023</c:v>
                </c:pt>
              </c:numCache>
            </c:numRef>
          </c:cat>
          <c:val>
            <c:numRef>
              <c:f>Sammanställning!$D$237:$W$237</c:f>
              <c:numCache>
                <c:formatCode>General</c:formatCode>
                <c:ptCount val="20"/>
                <c:pt idx="0">
                  <c:v>0</c:v>
                </c:pt>
                <c:pt idx="2">
                  <c:v>0</c:v>
                </c:pt>
                <c:pt idx="4">
                  <c:v>0</c:v>
                </c:pt>
                <c:pt idx="6">
                  <c:v>0</c:v>
                </c:pt>
                <c:pt idx="8">
                  <c:v>0</c:v>
                </c:pt>
                <c:pt idx="10">
                  <c:v>0</c:v>
                </c:pt>
                <c:pt idx="12">
                  <c:v>0</c:v>
                </c:pt>
                <c:pt idx="14">
                  <c:v>0</c:v>
                </c:pt>
                <c:pt idx="16">
                  <c:v>0</c:v>
                </c:pt>
                <c:pt idx="18">
                  <c:v>0</c:v>
                </c:pt>
              </c:numCache>
            </c:numRef>
          </c:val>
          <c:extLst>
            <c:ext xmlns:c16="http://schemas.microsoft.com/office/drawing/2014/chart" uri="{C3380CC4-5D6E-409C-BE32-E72D297353CC}">
              <c16:uniqueId val="{00000007-C10C-4B42-98EC-E1E44F98A89E}"/>
            </c:ext>
          </c:extLst>
        </c:ser>
        <c:ser>
          <c:idx val="2"/>
          <c:order val="2"/>
          <c:tx>
            <c:v>Utb GL2</c:v>
          </c:tx>
          <c:spPr>
            <a:gradFill rotWithShape="1">
              <a:gsLst>
                <a:gs pos="0">
                  <a:schemeClr val="accent3">
                    <a:tint val="100000"/>
                    <a:shade val="100000"/>
                    <a:satMod val="130000"/>
                  </a:schemeClr>
                </a:gs>
                <a:gs pos="100000">
                  <a:schemeClr val="accent3">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Sammanställning!$D$235:$U$235</c:f>
              <c:numCache>
                <c:formatCode>General</c:formatCode>
                <c:ptCount val="18"/>
                <c:pt idx="0">
                  <c:v>2015</c:v>
                </c:pt>
                <c:pt idx="2">
                  <c:v>2016</c:v>
                </c:pt>
                <c:pt idx="4">
                  <c:v>2017</c:v>
                </c:pt>
                <c:pt idx="6">
                  <c:v>2018</c:v>
                </c:pt>
                <c:pt idx="8">
                  <c:v>2019</c:v>
                </c:pt>
                <c:pt idx="10">
                  <c:v>2020</c:v>
                </c:pt>
                <c:pt idx="12">
                  <c:v>2021</c:v>
                </c:pt>
                <c:pt idx="14">
                  <c:v>2022</c:v>
                </c:pt>
                <c:pt idx="16">
                  <c:v>2023</c:v>
                </c:pt>
              </c:numCache>
            </c:numRef>
          </c:cat>
          <c:val>
            <c:numRef>
              <c:f>Sammanställning!$D$238:$W$238</c:f>
              <c:numCache>
                <c:formatCode>General</c:formatCode>
                <c:ptCount val="20"/>
                <c:pt idx="0">
                  <c:v>0</c:v>
                </c:pt>
                <c:pt idx="2">
                  <c:v>0</c:v>
                </c:pt>
                <c:pt idx="4">
                  <c:v>0</c:v>
                </c:pt>
                <c:pt idx="6">
                  <c:v>0</c:v>
                </c:pt>
                <c:pt idx="8">
                  <c:v>0</c:v>
                </c:pt>
                <c:pt idx="10">
                  <c:v>0</c:v>
                </c:pt>
                <c:pt idx="12">
                  <c:v>0</c:v>
                </c:pt>
                <c:pt idx="14">
                  <c:v>0</c:v>
                </c:pt>
                <c:pt idx="16">
                  <c:v>0</c:v>
                </c:pt>
                <c:pt idx="18">
                  <c:v>0</c:v>
                </c:pt>
              </c:numCache>
            </c:numRef>
          </c:val>
          <c:extLst>
            <c:ext xmlns:c16="http://schemas.microsoft.com/office/drawing/2014/chart" uri="{C3380CC4-5D6E-409C-BE32-E72D297353CC}">
              <c16:uniqueId val="{00000008-C10C-4B42-98EC-E1E44F98A89E}"/>
            </c:ext>
          </c:extLst>
        </c:ser>
        <c:ser>
          <c:idx val="3"/>
          <c:order val="3"/>
          <c:tx>
            <c:v>Funkt</c:v>
          </c:tx>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Sammanställning!$D$235:$U$235</c:f>
              <c:numCache>
                <c:formatCode>General</c:formatCode>
                <c:ptCount val="18"/>
                <c:pt idx="0">
                  <c:v>2015</c:v>
                </c:pt>
                <c:pt idx="2">
                  <c:v>2016</c:v>
                </c:pt>
                <c:pt idx="4">
                  <c:v>2017</c:v>
                </c:pt>
                <c:pt idx="6">
                  <c:v>2018</c:v>
                </c:pt>
                <c:pt idx="8">
                  <c:v>2019</c:v>
                </c:pt>
                <c:pt idx="10">
                  <c:v>2020</c:v>
                </c:pt>
                <c:pt idx="12">
                  <c:v>2021</c:v>
                </c:pt>
                <c:pt idx="14">
                  <c:v>2022</c:v>
                </c:pt>
                <c:pt idx="16">
                  <c:v>2023</c:v>
                </c:pt>
              </c:numCache>
            </c:numRef>
          </c:cat>
          <c:val>
            <c:numRef>
              <c:f>Sammanställning!$D$239:$W$239</c:f>
              <c:numCache>
                <c:formatCode>General</c:formatCode>
                <c:ptCount val="20"/>
                <c:pt idx="0">
                  <c:v>0</c:v>
                </c:pt>
                <c:pt idx="2">
                  <c:v>0</c:v>
                </c:pt>
                <c:pt idx="4">
                  <c:v>0</c:v>
                </c:pt>
                <c:pt idx="6">
                  <c:v>0</c:v>
                </c:pt>
                <c:pt idx="8">
                  <c:v>0</c:v>
                </c:pt>
                <c:pt idx="10">
                  <c:v>0</c:v>
                </c:pt>
                <c:pt idx="12">
                  <c:v>0</c:v>
                </c:pt>
                <c:pt idx="14">
                  <c:v>0</c:v>
                </c:pt>
                <c:pt idx="16">
                  <c:v>0</c:v>
                </c:pt>
                <c:pt idx="18">
                  <c:v>0</c:v>
                </c:pt>
              </c:numCache>
            </c:numRef>
          </c:val>
          <c:extLst>
            <c:ext xmlns:c16="http://schemas.microsoft.com/office/drawing/2014/chart" uri="{C3380CC4-5D6E-409C-BE32-E72D297353CC}">
              <c16:uniqueId val="{00000009-C10C-4B42-98EC-E1E44F98A89E}"/>
            </c:ext>
          </c:extLst>
        </c:ser>
        <c:dLbls>
          <c:showLegendKey val="0"/>
          <c:showVal val="0"/>
          <c:showCatName val="0"/>
          <c:showSerName val="0"/>
          <c:showPercent val="0"/>
          <c:showBubbleSize val="0"/>
        </c:dLbls>
        <c:gapWidth val="100"/>
        <c:overlap val="-24"/>
        <c:axId val="649750832"/>
        <c:axId val="649755616"/>
      </c:barChart>
      <c:catAx>
        <c:axId val="6497508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755616"/>
        <c:crosses val="autoZero"/>
        <c:auto val="1"/>
        <c:lblAlgn val="ctr"/>
        <c:lblOffset val="100"/>
        <c:noMultiLvlLbl val="0"/>
      </c:catAx>
      <c:valAx>
        <c:axId val="64975561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crossAx val="64975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v-SE"/>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6</xdr:row>
      <xdr:rowOff>165100</xdr:rowOff>
    </xdr:from>
    <xdr:to>
      <xdr:col>34</xdr:col>
      <xdr:colOff>152400</xdr:colOff>
      <xdr:row>6</xdr:row>
      <xdr:rowOff>3225800</xdr:rowOff>
    </xdr:to>
    <xdr:graphicFrame macro="">
      <xdr:nvGraphicFramePr>
        <xdr:cNvPr id="3" name="Diagram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33</xdr:row>
      <xdr:rowOff>127000</xdr:rowOff>
    </xdr:from>
    <xdr:to>
      <xdr:col>34</xdr:col>
      <xdr:colOff>118534</xdr:colOff>
      <xdr:row>34</xdr:row>
      <xdr:rowOff>82550</xdr:rowOff>
    </xdr:to>
    <xdr:graphicFrame macro="">
      <xdr:nvGraphicFramePr>
        <xdr:cNvPr id="6" name="Diagram 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63</xdr:row>
      <xdr:rowOff>0</xdr:rowOff>
    </xdr:from>
    <xdr:to>
      <xdr:col>34</xdr:col>
      <xdr:colOff>135467</xdr:colOff>
      <xdr:row>64</xdr:row>
      <xdr:rowOff>38100</xdr:rowOff>
    </xdr:to>
    <xdr:graphicFrame macro="">
      <xdr:nvGraphicFramePr>
        <xdr:cNvPr id="7" name="Diagram 1">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50800</xdr:colOff>
      <xdr:row>106</xdr:row>
      <xdr:rowOff>50800</xdr:rowOff>
    </xdr:from>
    <xdr:to>
      <xdr:col>26</xdr:col>
      <xdr:colOff>25400</xdr:colOff>
      <xdr:row>107</xdr:row>
      <xdr:rowOff>50800</xdr:rowOff>
    </xdr:to>
    <xdr:graphicFrame macro="">
      <xdr:nvGraphicFramePr>
        <xdr:cNvPr id="8" name="Diagram 1">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38101</xdr:colOff>
      <xdr:row>137</xdr:row>
      <xdr:rowOff>139700</xdr:rowOff>
    </xdr:from>
    <xdr:to>
      <xdr:col>23</xdr:col>
      <xdr:colOff>0</xdr:colOff>
      <xdr:row>137</xdr:row>
      <xdr:rowOff>3251200</xdr:rowOff>
    </xdr:to>
    <xdr:graphicFrame macro="">
      <xdr:nvGraphicFramePr>
        <xdr:cNvPr id="10" name="Diagram 4">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230</xdr:row>
      <xdr:rowOff>0</xdr:rowOff>
    </xdr:from>
    <xdr:to>
      <xdr:col>23</xdr:col>
      <xdr:colOff>0</xdr:colOff>
      <xdr:row>230</xdr:row>
      <xdr:rowOff>3302000</xdr:rowOff>
    </xdr:to>
    <xdr:graphicFrame macro="">
      <xdr:nvGraphicFramePr>
        <xdr:cNvPr id="11" name="Diagram 1">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201</xdr:row>
      <xdr:rowOff>0</xdr:rowOff>
    </xdr:from>
    <xdr:to>
      <xdr:col>23</xdr:col>
      <xdr:colOff>0</xdr:colOff>
      <xdr:row>201</xdr:row>
      <xdr:rowOff>3302000</xdr:rowOff>
    </xdr:to>
    <xdr:graphicFrame macro="">
      <xdr:nvGraphicFramePr>
        <xdr:cNvPr id="12" name="Diagram 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172</xdr:row>
      <xdr:rowOff>0</xdr:rowOff>
    </xdr:from>
    <xdr:to>
      <xdr:col>23</xdr:col>
      <xdr:colOff>0</xdr:colOff>
      <xdr:row>172</xdr:row>
      <xdr:rowOff>3302000</xdr:rowOff>
    </xdr:to>
    <xdr:graphicFrame macro="">
      <xdr:nvGraphicFramePr>
        <xdr:cNvPr id="13" name="Diagram 1">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240</xdr:row>
      <xdr:rowOff>0</xdr:rowOff>
    </xdr:from>
    <xdr:to>
      <xdr:col>22</xdr:col>
      <xdr:colOff>241299</xdr:colOff>
      <xdr:row>240</xdr:row>
      <xdr:rowOff>3302000</xdr:rowOff>
    </xdr:to>
    <xdr:graphicFrame macro="">
      <xdr:nvGraphicFramePr>
        <xdr:cNvPr id="14" name="Diagram 1">
          <a:extLst>
            <a:ext uri="{FF2B5EF4-FFF2-40B4-BE49-F238E27FC236}">
              <a16:creationId xmlns:a16="http://schemas.microsoft.com/office/drawing/2014/main" id="{A37BC4DC-ADB3-1F44-8F9C-50B105C31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5</xdr:col>
      <xdr:colOff>234461</xdr:colOff>
      <xdr:row>40</xdr:row>
      <xdr:rowOff>7240</xdr:rowOff>
    </xdr:to>
    <xdr:pic>
      <xdr:nvPicPr>
        <xdr:cNvPr id="3" name="Bildobjekt 2">
          <a:extLst>
            <a:ext uri="{FF2B5EF4-FFF2-40B4-BE49-F238E27FC236}">
              <a16:creationId xmlns:a16="http://schemas.microsoft.com/office/drawing/2014/main" id="{7570EA06-0A2A-55AC-D510-8D57E2924B3E}"/>
            </a:ext>
          </a:extLst>
        </xdr:cNvPr>
        <xdr:cNvPicPr>
          <a:picLocks noChangeAspect="1"/>
        </xdr:cNvPicPr>
      </xdr:nvPicPr>
      <xdr:blipFill>
        <a:blip xmlns:r="http://schemas.openxmlformats.org/officeDocument/2006/relationships" r:embed="rId1"/>
        <a:stretch>
          <a:fillRect/>
        </a:stretch>
      </xdr:blipFill>
      <xdr:spPr>
        <a:xfrm>
          <a:off x="0" y="4400550"/>
          <a:ext cx="10473836" cy="4407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f.se/bidragochstod/Bidrag/lok-sto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30"/>
  <sheetViews>
    <sheetView tabSelected="1" zoomScaleNormal="100" workbookViewId="0">
      <selection activeCell="K22" sqref="K22"/>
    </sheetView>
  </sheetViews>
  <sheetFormatPr defaultColWidth="11" defaultRowHeight="15.75"/>
  <cols>
    <col min="2" max="4" width="13.375" customWidth="1"/>
    <col min="5" max="10" width="8.625" customWidth="1"/>
    <col min="11" max="12" width="8.375" customWidth="1"/>
    <col min="13" max="13" width="7.875" customWidth="1"/>
    <col min="14" max="14" width="8.375" customWidth="1"/>
    <col min="15" max="15" width="8" customWidth="1"/>
  </cols>
  <sheetData>
    <row r="1" spans="1:15" ht="24.95" customHeight="1">
      <c r="B1" s="41" t="s">
        <v>17</v>
      </c>
      <c r="C1" s="41"/>
      <c r="D1" s="41"/>
      <c r="E1" s="41"/>
      <c r="F1" s="41"/>
      <c r="G1" s="41"/>
      <c r="H1" s="41"/>
      <c r="I1" s="41"/>
      <c r="J1" s="41"/>
      <c r="K1" s="41"/>
      <c r="L1" s="41"/>
      <c r="M1" s="41"/>
    </row>
    <row r="2" spans="1:15" ht="24.95" customHeight="1">
      <c r="B2" s="26"/>
      <c r="C2" s="26"/>
      <c r="D2" s="26"/>
      <c r="E2" s="26"/>
      <c r="F2" s="26"/>
      <c r="G2" s="27" t="s">
        <v>122</v>
      </c>
      <c r="H2" s="27"/>
      <c r="I2" s="26"/>
      <c r="J2" s="26"/>
      <c r="K2" s="26"/>
      <c r="L2" s="16"/>
      <c r="M2" s="16"/>
    </row>
    <row r="3" spans="1:15" ht="35.1" customHeight="1">
      <c r="B3" s="40" t="s">
        <v>111</v>
      </c>
      <c r="C3" s="40"/>
      <c r="D3" s="40"/>
      <c r="E3" s="40"/>
      <c r="F3" s="40"/>
      <c r="G3" s="40"/>
      <c r="H3" s="40"/>
      <c r="I3" s="40"/>
      <c r="J3" s="40"/>
      <c r="K3" s="40"/>
      <c r="L3" s="40"/>
      <c r="M3" s="40"/>
    </row>
    <row r="4" spans="1:15" ht="18.95" customHeight="1">
      <c r="B4" s="46" t="s">
        <v>105</v>
      </c>
      <c r="C4" s="46"/>
      <c r="D4" s="46"/>
      <c r="E4" s="46"/>
      <c r="F4" s="46"/>
      <c r="G4" s="46"/>
      <c r="H4" s="46"/>
      <c r="I4" s="46"/>
      <c r="J4" s="46"/>
      <c r="K4" s="46"/>
      <c r="L4" s="46"/>
      <c r="M4" s="46"/>
    </row>
    <row r="5" spans="1:15" ht="80.099999999999994" customHeight="1">
      <c r="B5" s="40" t="s">
        <v>106</v>
      </c>
      <c r="C5" s="40"/>
      <c r="D5" s="40"/>
      <c r="E5" s="40"/>
      <c r="F5" s="40"/>
      <c r="G5" s="40"/>
      <c r="H5" s="40"/>
      <c r="I5" s="40"/>
      <c r="J5" s="40"/>
      <c r="K5" s="40"/>
      <c r="L5" s="40"/>
      <c r="M5" s="40"/>
    </row>
    <row r="6" spans="1:15" ht="15" customHeight="1">
      <c r="B6" s="40"/>
      <c r="C6" s="40"/>
      <c r="D6" s="40"/>
      <c r="E6" s="40"/>
      <c r="F6" s="40"/>
      <c r="G6" s="40"/>
      <c r="H6" s="40"/>
      <c r="I6" s="40"/>
      <c r="J6" s="40"/>
      <c r="K6" s="40"/>
      <c r="L6" s="40"/>
      <c r="M6" s="40"/>
    </row>
    <row r="7" spans="1:15" ht="15.6" customHeight="1">
      <c r="B7" s="19"/>
      <c r="C7" s="19"/>
      <c r="D7" s="19"/>
      <c r="E7" s="19"/>
      <c r="F7" s="19"/>
      <c r="G7" s="19"/>
      <c r="H7" s="19"/>
      <c r="I7" s="19"/>
      <c r="J7" s="19"/>
      <c r="K7" s="19"/>
    </row>
    <row r="8" spans="1:15" ht="15.6" customHeight="1">
      <c r="B8" s="44" t="s">
        <v>45</v>
      </c>
      <c r="C8" s="44"/>
      <c r="D8" s="44"/>
      <c r="E8" s="45"/>
      <c r="F8" s="50"/>
      <c r="G8" s="51"/>
      <c r="H8" s="51"/>
      <c r="I8" s="51"/>
      <c r="J8" s="51"/>
      <c r="K8" s="51"/>
      <c r="L8" s="51"/>
      <c r="M8" s="52"/>
    </row>
    <row r="9" spans="1:15" ht="15.6" customHeight="1">
      <c r="B9" s="44" t="s">
        <v>46</v>
      </c>
      <c r="C9" s="44"/>
      <c r="D9" s="44"/>
      <c r="E9" s="45"/>
      <c r="F9" s="47"/>
      <c r="G9" s="48"/>
      <c r="H9" s="48"/>
      <c r="I9" s="48"/>
      <c r="J9" s="48"/>
      <c r="K9" s="48"/>
      <c r="L9" s="48"/>
      <c r="M9" s="49"/>
    </row>
    <row r="10" spans="1:15" ht="15.6" customHeight="1">
      <c r="B10" s="44" t="s">
        <v>47</v>
      </c>
      <c r="C10" s="44"/>
      <c r="D10" s="44"/>
      <c r="E10" s="45"/>
      <c r="F10" s="50"/>
      <c r="G10" s="51"/>
      <c r="H10" s="51"/>
      <c r="I10" s="51"/>
      <c r="J10" s="51"/>
      <c r="K10" s="51"/>
      <c r="L10" s="51"/>
      <c r="M10" s="52"/>
    </row>
    <row r="11" spans="1:15" ht="63.75" thickBot="1">
      <c r="B11" s="1"/>
      <c r="C11" s="1"/>
      <c r="D11" s="1"/>
      <c r="E11" s="1"/>
      <c r="F11" s="1"/>
      <c r="G11" s="1"/>
      <c r="H11" s="1"/>
      <c r="I11" s="1"/>
      <c r="J11" s="1"/>
      <c r="K11" s="1"/>
      <c r="L11" s="104" t="s">
        <v>115</v>
      </c>
    </row>
    <row r="12" spans="1:15" ht="15.6" customHeight="1" thickBot="1">
      <c r="A12" s="16"/>
      <c r="B12" s="16"/>
      <c r="C12" s="17">
        <v>2015</v>
      </c>
      <c r="D12" s="17">
        <v>2016</v>
      </c>
      <c r="E12" s="17">
        <v>2017</v>
      </c>
      <c r="F12" s="17">
        <v>2018</v>
      </c>
      <c r="G12" s="17">
        <v>2019</v>
      </c>
      <c r="H12" s="17">
        <v>2020</v>
      </c>
      <c r="I12" s="17">
        <v>2021</v>
      </c>
      <c r="J12" s="17">
        <v>2022</v>
      </c>
      <c r="K12" s="17">
        <v>2023</v>
      </c>
      <c r="L12" s="17">
        <v>2024</v>
      </c>
      <c r="M12" s="31"/>
      <c r="N12" s="31"/>
    </row>
    <row r="13" spans="1:15" ht="15.75" customHeight="1">
      <c r="A13" s="42" t="s">
        <v>10</v>
      </c>
      <c r="B13" s="43"/>
      <c r="C13" s="6"/>
      <c r="D13" s="6"/>
      <c r="E13" s="6"/>
      <c r="F13" s="6"/>
      <c r="G13" s="6"/>
      <c r="H13" s="6"/>
      <c r="I13" s="6"/>
      <c r="J13" s="6"/>
      <c r="K13" s="30"/>
      <c r="L13" s="36"/>
      <c r="M13" s="53" t="s">
        <v>123</v>
      </c>
      <c r="N13" s="54"/>
      <c r="O13" s="55"/>
    </row>
    <row r="14" spans="1:15">
      <c r="A14" s="42" t="s">
        <v>11</v>
      </c>
      <c r="B14" s="43"/>
      <c r="C14" s="6"/>
      <c r="D14" s="6"/>
      <c r="E14" s="6"/>
      <c r="F14" s="6"/>
      <c r="G14" s="6"/>
      <c r="H14" s="6"/>
      <c r="I14" s="6"/>
      <c r="J14" s="6"/>
      <c r="K14" s="30"/>
      <c r="L14" s="36"/>
      <c r="M14" s="56"/>
      <c r="N14" s="57"/>
      <c r="O14" s="58"/>
    </row>
    <row r="15" spans="1:15">
      <c r="A15" s="42" t="s">
        <v>107</v>
      </c>
      <c r="B15" s="43"/>
      <c r="C15" s="6"/>
      <c r="D15" s="6"/>
      <c r="E15" s="6"/>
      <c r="F15" s="6"/>
      <c r="G15" s="6"/>
      <c r="H15" s="6"/>
      <c r="I15" s="6"/>
      <c r="J15" s="6"/>
      <c r="K15" s="30"/>
      <c r="L15" s="36"/>
      <c r="M15" s="56"/>
      <c r="N15" s="57"/>
      <c r="O15" s="58"/>
    </row>
    <row r="16" spans="1:15">
      <c r="A16" s="42" t="s">
        <v>108</v>
      </c>
      <c r="B16" s="43"/>
      <c r="C16" s="6"/>
      <c r="D16" s="6"/>
      <c r="E16" s="6"/>
      <c r="F16" s="6"/>
      <c r="G16" s="6"/>
      <c r="H16" s="6"/>
      <c r="I16" s="6"/>
      <c r="J16" s="6"/>
      <c r="K16" s="30"/>
      <c r="L16" s="36"/>
      <c r="M16" s="56"/>
      <c r="N16" s="57"/>
      <c r="O16" s="58"/>
    </row>
    <row r="17" spans="1:21">
      <c r="A17" s="42" t="s">
        <v>85</v>
      </c>
      <c r="B17" s="43"/>
      <c r="C17" s="6"/>
      <c r="D17" s="6"/>
      <c r="E17" s="6"/>
      <c r="F17" s="6"/>
      <c r="G17" s="6"/>
      <c r="H17" s="6"/>
      <c r="I17" s="6"/>
      <c r="J17" s="6"/>
      <c r="K17" s="30"/>
      <c r="L17" s="36"/>
      <c r="M17" s="56"/>
      <c r="N17" s="57"/>
      <c r="O17" s="58"/>
    </row>
    <row r="18" spans="1:21">
      <c r="A18" s="42" t="s">
        <v>86</v>
      </c>
      <c r="B18" s="43"/>
      <c r="C18" s="6"/>
      <c r="D18" s="6"/>
      <c r="E18" s="6"/>
      <c r="F18" s="6"/>
      <c r="G18" s="6"/>
      <c r="H18" s="6"/>
      <c r="I18" s="6"/>
      <c r="J18" s="6"/>
      <c r="K18" s="30"/>
      <c r="L18" s="36"/>
      <c r="M18" s="56"/>
      <c r="N18" s="57"/>
      <c r="O18" s="58"/>
    </row>
    <row r="19" spans="1:21">
      <c r="A19" s="42" t="s">
        <v>87</v>
      </c>
      <c r="B19" s="43"/>
      <c r="C19" s="6"/>
      <c r="D19" s="6"/>
      <c r="E19" s="6"/>
      <c r="F19" s="6"/>
      <c r="G19" s="6"/>
      <c r="H19" s="6"/>
      <c r="I19" s="6"/>
      <c r="J19" s="6"/>
      <c r="K19" s="30"/>
      <c r="L19" s="36"/>
      <c r="M19" s="56"/>
      <c r="N19" s="57"/>
      <c r="O19" s="58"/>
    </row>
    <row r="20" spans="1:21" ht="16.5" thickBot="1">
      <c r="A20" s="42" t="s">
        <v>88</v>
      </c>
      <c r="B20" s="43"/>
      <c r="C20" s="6"/>
      <c r="D20" s="6"/>
      <c r="E20" s="6"/>
      <c r="F20" s="6"/>
      <c r="G20" s="6"/>
      <c r="H20" s="6"/>
      <c r="I20" s="6"/>
      <c r="J20" s="6"/>
      <c r="K20" s="30"/>
      <c r="L20" s="36"/>
      <c r="M20" s="59"/>
      <c r="N20" s="60"/>
      <c r="O20" s="61"/>
    </row>
    <row r="22" spans="1:21" ht="29.1" customHeight="1">
      <c r="A22" s="37" t="s">
        <v>117</v>
      </c>
      <c r="B22" s="38" t="s">
        <v>1</v>
      </c>
      <c r="C22" s="38" t="s">
        <v>2</v>
      </c>
      <c r="D22" s="38" t="s">
        <v>178</v>
      </c>
      <c r="E22" s="38" t="s">
        <v>116</v>
      </c>
      <c r="F22" s="38" t="s">
        <v>3</v>
      </c>
      <c r="G22" s="38" t="s">
        <v>4</v>
      </c>
      <c r="H22" s="38" t="s">
        <v>118</v>
      </c>
      <c r="I22" s="38" t="s">
        <v>120</v>
      </c>
      <c r="J22" s="38" t="s">
        <v>119</v>
      </c>
      <c r="K22" s="38" t="s">
        <v>5</v>
      </c>
      <c r="O22" s="62" t="s">
        <v>109</v>
      </c>
      <c r="P22" s="63"/>
      <c r="Q22" s="63"/>
      <c r="R22" s="63"/>
      <c r="S22" s="63"/>
      <c r="T22" s="63"/>
      <c r="U22" s="64"/>
    </row>
    <row r="23" spans="1:21">
      <c r="A23" s="39"/>
      <c r="F23" s="39"/>
      <c r="G23" s="39"/>
      <c r="H23" s="39"/>
      <c r="I23" s="39"/>
      <c r="J23" s="39"/>
      <c r="K23" s="39"/>
      <c r="O23" s="67"/>
      <c r="P23" s="68"/>
      <c r="Q23" s="68"/>
      <c r="R23" s="68"/>
      <c r="S23" s="68"/>
      <c r="T23" s="68"/>
      <c r="U23" s="69"/>
    </row>
    <row r="24" spans="1:21" ht="15.95" customHeight="1">
      <c r="A24" s="39"/>
      <c r="F24" s="39"/>
      <c r="G24" s="39"/>
      <c r="H24" s="39"/>
      <c r="I24" s="39"/>
      <c r="J24" s="39"/>
      <c r="K24" s="39"/>
      <c r="O24" s="62" t="s">
        <v>110</v>
      </c>
      <c r="P24" s="63"/>
      <c r="Q24" s="63"/>
      <c r="R24" s="63"/>
      <c r="S24" s="63"/>
      <c r="T24" s="63"/>
      <c r="U24" s="64"/>
    </row>
    <row r="25" spans="1:21">
      <c r="A25" s="39"/>
      <c r="F25" s="39"/>
      <c r="G25" s="39"/>
      <c r="H25" s="39"/>
      <c r="I25" s="39"/>
      <c r="J25" s="39"/>
      <c r="K25" s="39"/>
      <c r="O25" s="65"/>
      <c r="P25" s="40"/>
      <c r="Q25" s="40"/>
      <c r="R25" s="40"/>
      <c r="S25" s="40"/>
      <c r="T25" s="40"/>
      <c r="U25" s="66"/>
    </row>
    <row r="26" spans="1:21">
      <c r="A26" s="39"/>
      <c r="F26" s="39"/>
      <c r="G26" s="39"/>
      <c r="H26" s="39"/>
      <c r="I26" s="39"/>
      <c r="J26" s="39"/>
      <c r="K26" s="39"/>
      <c r="O26" s="65"/>
      <c r="P26" s="40"/>
      <c r="Q26" s="40"/>
      <c r="R26" s="40"/>
      <c r="S26" s="40"/>
      <c r="T26" s="40"/>
      <c r="U26" s="66"/>
    </row>
    <row r="27" spans="1:21">
      <c r="A27" s="39"/>
      <c r="F27" s="39"/>
      <c r="G27" s="39"/>
      <c r="H27" s="39"/>
      <c r="I27" s="39"/>
      <c r="J27" s="39"/>
      <c r="K27" s="39"/>
      <c r="O27" s="65"/>
      <c r="P27" s="40"/>
      <c r="Q27" s="40"/>
      <c r="R27" s="40"/>
      <c r="S27" s="40"/>
      <c r="T27" s="40"/>
      <c r="U27" s="66"/>
    </row>
    <row r="28" spans="1:21">
      <c r="A28" s="39"/>
      <c r="F28" s="39"/>
      <c r="G28" s="39"/>
      <c r="H28" s="39"/>
      <c r="I28" s="39"/>
      <c r="J28" s="39"/>
      <c r="K28" s="39"/>
      <c r="O28" s="65"/>
      <c r="P28" s="40"/>
      <c r="Q28" s="40"/>
      <c r="R28" s="40"/>
      <c r="S28" s="40"/>
      <c r="T28" s="40"/>
      <c r="U28" s="66"/>
    </row>
    <row r="29" spans="1:21">
      <c r="A29" s="39"/>
      <c r="F29" s="39"/>
      <c r="G29" s="39"/>
      <c r="H29" s="39"/>
      <c r="I29" s="39"/>
      <c r="J29" s="39"/>
      <c r="K29" s="39"/>
      <c r="O29" s="65"/>
      <c r="P29" s="40"/>
      <c r="Q29" s="40"/>
      <c r="R29" s="40"/>
      <c r="S29" s="40"/>
      <c r="T29" s="40"/>
      <c r="U29" s="66"/>
    </row>
    <row r="30" spans="1:21">
      <c r="A30" s="39"/>
      <c r="F30" s="39"/>
      <c r="G30" s="39"/>
      <c r="H30" s="39"/>
      <c r="I30" s="39"/>
      <c r="J30" s="39"/>
      <c r="K30" s="39"/>
      <c r="O30" s="65"/>
      <c r="P30" s="40"/>
      <c r="Q30" s="40"/>
      <c r="R30" s="40"/>
      <c r="S30" s="40"/>
      <c r="T30" s="40"/>
      <c r="U30" s="66"/>
    </row>
    <row r="31" spans="1:21">
      <c r="A31" s="39"/>
      <c r="F31" s="39"/>
      <c r="G31" s="39"/>
      <c r="H31" s="39"/>
      <c r="I31" s="39"/>
      <c r="J31" s="39"/>
      <c r="K31" s="39"/>
      <c r="O31" s="67"/>
      <c r="P31" s="68"/>
      <c r="Q31" s="68"/>
      <c r="R31" s="68"/>
      <c r="S31" s="68"/>
      <c r="T31" s="68"/>
      <c r="U31" s="69"/>
    </row>
    <row r="32" spans="1:21">
      <c r="A32" s="39"/>
      <c r="F32" s="39"/>
      <c r="G32" s="39"/>
      <c r="H32" s="39"/>
      <c r="I32" s="39"/>
      <c r="J32" s="39"/>
      <c r="K32" s="39"/>
      <c r="O32" t="s">
        <v>124</v>
      </c>
    </row>
    <row r="33" spans="1:15">
      <c r="A33" s="39"/>
      <c r="F33" s="39"/>
      <c r="G33" s="39"/>
      <c r="H33" s="39"/>
      <c r="I33" s="39"/>
      <c r="J33" s="39"/>
      <c r="K33" s="39"/>
      <c r="O33" t="s">
        <v>125</v>
      </c>
    </row>
    <row r="34" spans="1:15">
      <c r="A34" s="39"/>
      <c r="F34" s="39"/>
      <c r="G34" s="39"/>
      <c r="H34" s="39"/>
      <c r="I34" s="39"/>
      <c r="J34" s="39"/>
      <c r="K34" s="39"/>
      <c r="O34" t="s">
        <v>121</v>
      </c>
    </row>
    <row r="35" spans="1:15">
      <c r="A35" s="39"/>
      <c r="F35" s="39"/>
      <c r="G35" s="39"/>
      <c r="H35" s="39"/>
      <c r="I35" s="39"/>
      <c r="J35" s="39"/>
      <c r="K35" s="39"/>
    </row>
    <row r="36" spans="1:15">
      <c r="A36" s="39"/>
      <c r="F36" s="39"/>
      <c r="G36" s="39"/>
      <c r="H36" s="39"/>
      <c r="I36" s="39"/>
      <c r="J36" s="39"/>
      <c r="K36" s="39"/>
    </row>
    <row r="37" spans="1:15">
      <c r="A37" s="39"/>
      <c r="F37" s="39"/>
      <c r="G37" s="39"/>
      <c r="H37" s="39"/>
      <c r="I37" s="39"/>
      <c r="J37" s="39"/>
      <c r="K37" s="39"/>
    </row>
    <row r="38" spans="1:15">
      <c r="A38" s="39"/>
      <c r="F38" s="39"/>
      <c r="G38" s="39"/>
      <c r="H38" s="39"/>
      <c r="I38" s="39"/>
      <c r="J38" s="39"/>
      <c r="K38" s="39"/>
    </row>
    <row r="39" spans="1:15">
      <c r="A39" s="39"/>
      <c r="F39" s="39"/>
      <c r="G39" s="39"/>
      <c r="H39" s="39"/>
      <c r="I39" s="39"/>
      <c r="J39" s="39"/>
      <c r="K39" s="39"/>
    </row>
    <row r="40" spans="1:15">
      <c r="A40" s="39"/>
      <c r="F40" s="39"/>
      <c r="G40" s="39"/>
      <c r="H40" s="39"/>
      <c r="I40" s="39"/>
      <c r="J40" s="39"/>
      <c r="K40" s="39"/>
    </row>
    <row r="41" spans="1:15">
      <c r="A41" s="39"/>
      <c r="F41" s="39"/>
      <c r="G41" s="39"/>
      <c r="H41" s="39"/>
      <c r="I41" s="39"/>
      <c r="J41" s="39"/>
      <c r="K41" s="39"/>
    </row>
    <row r="42" spans="1:15">
      <c r="A42" s="39"/>
      <c r="F42" s="39"/>
      <c r="G42" s="39"/>
      <c r="H42" s="39"/>
      <c r="I42" s="39"/>
      <c r="J42" s="39"/>
      <c r="K42" s="39"/>
    </row>
    <row r="43" spans="1:15">
      <c r="A43" s="39"/>
      <c r="F43" s="39"/>
      <c r="G43" s="39"/>
      <c r="H43" s="39"/>
      <c r="I43" s="39"/>
      <c r="J43" s="39"/>
      <c r="K43" s="39"/>
    </row>
    <row r="44" spans="1:15">
      <c r="A44" s="39"/>
      <c r="F44" s="39"/>
      <c r="G44" s="39"/>
      <c r="H44" s="39"/>
      <c r="I44" s="39"/>
      <c r="J44" s="39"/>
      <c r="K44" s="39"/>
    </row>
    <row r="45" spans="1:15">
      <c r="A45" s="39"/>
      <c r="F45" s="39"/>
      <c r="G45" s="39"/>
      <c r="H45" s="39"/>
      <c r="I45" s="39"/>
      <c r="J45" s="39"/>
      <c r="K45" s="39"/>
    </row>
    <row r="46" spans="1:15">
      <c r="A46" s="39"/>
      <c r="F46" s="39"/>
      <c r="G46" s="39"/>
      <c r="H46" s="39"/>
      <c r="I46" s="39"/>
      <c r="J46" s="39"/>
      <c r="K46" s="39"/>
    </row>
    <row r="47" spans="1:15">
      <c r="A47" s="39"/>
      <c r="F47" s="39"/>
      <c r="G47" s="39"/>
      <c r="H47" s="39"/>
      <c r="I47" s="39"/>
      <c r="J47" s="39"/>
      <c r="K47" s="39"/>
    </row>
    <row r="48" spans="1:15">
      <c r="A48" s="39"/>
      <c r="F48" s="39"/>
      <c r="G48" s="39"/>
      <c r="H48" s="39"/>
      <c r="I48" s="39"/>
      <c r="J48" s="39"/>
      <c r="K48" s="39"/>
    </row>
    <row r="49" spans="1:11">
      <c r="A49" s="39"/>
      <c r="F49" s="39"/>
      <c r="G49" s="39"/>
      <c r="H49" s="39"/>
      <c r="I49" s="39"/>
      <c r="J49" s="39"/>
      <c r="K49" s="39"/>
    </row>
    <row r="50" spans="1:11">
      <c r="A50" s="39"/>
      <c r="F50" s="39"/>
      <c r="G50" s="39"/>
      <c r="H50" s="39"/>
      <c r="I50" s="39"/>
      <c r="J50" s="39"/>
      <c r="K50" s="39"/>
    </row>
    <row r="51" spans="1:11">
      <c r="A51" s="39"/>
      <c r="F51" s="39"/>
      <c r="G51" s="39"/>
      <c r="H51" s="39"/>
      <c r="I51" s="39"/>
      <c r="J51" s="39"/>
      <c r="K51" s="39"/>
    </row>
    <row r="52" spans="1:11">
      <c r="A52" s="39"/>
      <c r="F52" s="39"/>
      <c r="G52" s="39"/>
      <c r="H52" s="39"/>
      <c r="I52" s="39"/>
      <c r="J52" s="39"/>
      <c r="K52" s="39"/>
    </row>
    <row r="53" spans="1:11">
      <c r="A53" s="39"/>
      <c r="F53" s="39"/>
      <c r="G53" s="39"/>
      <c r="H53" s="39"/>
      <c r="I53" s="39"/>
      <c r="J53" s="39"/>
      <c r="K53" s="39"/>
    </row>
    <row r="54" spans="1:11">
      <c r="A54" s="39"/>
      <c r="F54" s="39"/>
      <c r="G54" s="39"/>
      <c r="H54" s="39"/>
      <c r="I54" s="39"/>
      <c r="J54" s="39"/>
      <c r="K54" s="39"/>
    </row>
    <row r="55" spans="1:11">
      <c r="B55" s="20"/>
      <c r="C55" s="20"/>
      <c r="D55" s="20"/>
      <c r="E55" s="20"/>
      <c r="F55" s="32"/>
      <c r="G55" s="33"/>
      <c r="H55" s="33"/>
    </row>
    <row r="56" spans="1:11">
      <c r="B56" s="20"/>
      <c r="C56" s="20"/>
      <c r="D56" s="20"/>
      <c r="E56" s="20"/>
      <c r="F56" s="32"/>
      <c r="G56" s="33"/>
      <c r="H56" s="33"/>
    </row>
    <row r="57" spans="1:11">
      <c r="B57" s="20"/>
      <c r="C57" s="20"/>
      <c r="D57" s="20"/>
      <c r="E57" s="20"/>
      <c r="F57" s="32"/>
      <c r="G57" s="33"/>
      <c r="H57" s="33"/>
    </row>
    <row r="58" spans="1:11">
      <c r="B58" s="20"/>
      <c r="C58" s="20"/>
      <c r="D58" s="20"/>
      <c r="E58" s="20"/>
      <c r="F58" s="32"/>
      <c r="G58" s="33"/>
      <c r="H58" s="33"/>
    </row>
    <row r="59" spans="1:11">
      <c r="B59" s="20"/>
      <c r="C59" s="20"/>
      <c r="D59" s="20"/>
      <c r="E59" s="20"/>
      <c r="F59" s="32"/>
      <c r="G59" s="33"/>
      <c r="H59" s="33"/>
    </row>
    <row r="60" spans="1:11">
      <c r="B60" s="20"/>
      <c r="C60" s="20"/>
      <c r="D60" s="20"/>
      <c r="E60" s="20"/>
      <c r="F60" s="32"/>
      <c r="G60" s="33"/>
      <c r="H60" s="33"/>
    </row>
    <row r="61" spans="1:11">
      <c r="B61" s="20"/>
      <c r="C61" s="20"/>
      <c r="D61" s="20"/>
      <c r="E61" s="20"/>
      <c r="F61" s="32"/>
      <c r="G61" s="33"/>
      <c r="H61" s="33"/>
    </row>
    <row r="62" spans="1:11">
      <c r="B62" s="20"/>
      <c r="C62" s="20"/>
      <c r="D62" s="20"/>
      <c r="E62" s="20"/>
      <c r="F62" s="32"/>
      <c r="G62" s="33"/>
      <c r="H62" s="33"/>
    </row>
    <row r="63" spans="1:11">
      <c r="B63" s="20"/>
      <c r="C63" s="20"/>
      <c r="D63" s="20"/>
      <c r="E63" s="20"/>
      <c r="F63" s="32"/>
      <c r="G63" s="33"/>
      <c r="H63" s="33"/>
    </row>
    <row r="64" spans="1:11">
      <c r="B64" s="20"/>
      <c r="C64" s="20"/>
      <c r="D64" s="20"/>
      <c r="E64" s="20"/>
      <c r="F64" s="32"/>
      <c r="G64" s="33"/>
      <c r="H64" s="33"/>
    </row>
    <row r="65" spans="2:8">
      <c r="B65" s="20"/>
      <c r="C65" s="20"/>
      <c r="D65" s="20"/>
      <c r="E65" s="20"/>
      <c r="F65" s="32"/>
      <c r="G65" s="33"/>
      <c r="H65" s="33"/>
    </row>
    <row r="66" spans="2:8">
      <c r="B66" s="20"/>
      <c r="C66" s="20"/>
      <c r="D66" s="20"/>
      <c r="E66" s="20"/>
      <c r="F66" s="32"/>
      <c r="G66" s="33"/>
      <c r="H66" s="33"/>
    </row>
    <row r="67" spans="2:8">
      <c r="B67" s="20"/>
      <c r="C67" s="20"/>
      <c r="D67" s="20"/>
      <c r="E67" s="20"/>
      <c r="F67" s="32"/>
      <c r="G67" s="33"/>
      <c r="H67" s="33"/>
    </row>
    <row r="68" spans="2:8">
      <c r="B68" s="20"/>
      <c r="C68" s="20"/>
      <c r="D68" s="20"/>
      <c r="E68" s="20"/>
      <c r="F68" s="32"/>
      <c r="G68" s="33"/>
      <c r="H68" s="33"/>
    </row>
    <row r="69" spans="2:8">
      <c r="B69" s="20"/>
      <c r="C69" s="20"/>
      <c r="D69" s="20"/>
      <c r="E69" s="20"/>
      <c r="F69" s="32"/>
      <c r="G69" s="33"/>
      <c r="H69" s="33"/>
    </row>
    <row r="70" spans="2:8">
      <c r="B70" s="20"/>
      <c r="C70" s="20"/>
      <c r="D70" s="20"/>
      <c r="E70" s="20"/>
      <c r="F70" s="32"/>
      <c r="G70" s="33"/>
      <c r="H70" s="33"/>
    </row>
    <row r="71" spans="2:8">
      <c r="B71" s="20"/>
      <c r="C71" s="20"/>
      <c r="D71" s="20"/>
      <c r="E71" s="20"/>
      <c r="F71" s="32"/>
      <c r="G71" s="33"/>
      <c r="H71" s="33"/>
    </row>
    <row r="72" spans="2:8">
      <c r="B72" s="20"/>
      <c r="C72" s="20"/>
      <c r="D72" s="20"/>
      <c r="E72" s="20"/>
      <c r="F72" s="32"/>
      <c r="G72" s="33"/>
      <c r="H72" s="33"/>
    </row>
    <row r="73" spans="2:8">
      <c r="B73" s="20"/>
      <c r="C73" s="20"/>
      <c r="D73" s="20"/>
      <c r="E73" s="20"/>
      <c r="F73" s="32"/>
      <c r="G73" s="33"/>
      <c r="H73" s="33"/>
    </row>
    <row r="74" spans="2:8">
      <c r="B74" s="20"/>
      <c r="C74" s="20"/>
      <c r="D74" s="20"/>
      <c r="E74" s="20"/>
      <c r="F74" s="32"/>
      <c r="G74" s="33"/>
      <c r="H74" s="33"/>
    </row>
    <row r="75" spans="2:8">
      <c r="B75" s="20"/>
      <c r="C75" s="20"/>
      <c r="D75" s="20"/>
      <c r="E75" s="20"/>
      <c r="F75" s="32"/>
      <c r="G75" s="33"/>
      <c r="H75" s="33"/>
    </row>
    <row r="76" spans="2:8">
      <c r="B76" s="20"/>
      <c r="C76" s="20"/>
      <c r="D76" s="20"/>
      <c r="E76" s="20"/>
      <c r="F76" s="32"/>
      <c r="G76" s="33"/>
      <c r="H76" s="33"/>
    </row>
    <row r="77" spans="2:8">
      <c r="B77" s="20"/>
      <c r="C77" s="20"/>
      <c r="D77" s="20"/>
      <c r="E77" s="20"/>
      <c r="F77" s="32"/>
      <c r="G77" s="33"/>
      <c r="H77" s="33"/>
    </row>
    <row r="78" spans="2:8">
      <c r="B78" s="20"/>
      <c r="C78" s="20"/>
      <c r="D78" s="20"/>
      <c r="E78" s="20"/>
      <c r="F78" s="32"/>
      <c r="G78" s="33"/>
      <c r="H78" s="33"/>
    </row>
    <row r="79" spans="2:8">
      <c r="B79" s="20"/>
      <c r="C79" s="20"/>
      <c r="D79" s="20"/>
      <c r="E79" s="20"/>
      <c r="F79" s="32"/>
      <c r="G79" s="33"/>
      <c r="H79" s="33"/>
    </row>
    <row r="80" spans="2:8">
      <c r="B80" s="20"/>
      <c r="C80" s="20"/>
      <c r="D80" s="20"/>
      <c r="E80" s="20"/>
      <c r="F80" s="32"/>
      <c r="G80" s="33"/>
      <c r="H80" s="33"/>
    </row>
    <row r="81" spans="2:8">
      <c r="B81" s="20"/>
      <c r="C81" s="20"/>
      <c r="D81" s="20"/>
      <c r="E81" s="20"/>
      <c r="F81" s="32"/>
      <c r="G81" s="33"/>
      <c r="H81" s="33"/>
    </row>
    <row r="82" spans="2:8">
      <c r="B82" s="20"/>
      <c r="C82" s="20"/>
      <c r="D82" s="20"/>
      <c r="E82" s="20"/>
      <c r="F82" s="32"/>
      <c r="G82" s="33"/>
      <c r="H82" s="33"/>
    </row>
    <row r="83" spans="2:8">
      <c r="B83" s="20"/>
      <c r="C83" s="20"/>
      <c r="D83" s="20"/>
      <c r="E83" s="20"/>
      <c r="F83" s="32"/>
      <c r="G83" s="33"/>
      <c r="H83" s="33"/>
    </row>
    <row r="84" spans="2:8">
      <c r="B84" s="20"/>
      <c r="C84" s="20"/>
      <c r="D84" s="20"/>
      <c r="E84" s="20"/>
      <c r="F84" s="32"/>
      <c r="G84" s="33"/>
      <c r="H84" s="33"/>
    </row>
    <row r="85" spans="2:8">
      <c r="B85" s="20"/>
      <c r="C85" s="20"/>
      <c r="D85" s="20"/>
      <c r="E85" s="20"/>
      <c r="F85" s="32"/>
      <c r="G85" s="33"/>
      <c r="H85" s="33"/>
    </row>
    <row r="86" spans="2:8">
      <c r="B86" s="20"/>
      <c r="C86" s="20"/>
      <c r="D86" s="20"/>
      <c r="E86" s="20"/>
      <c r="F86" s="32"/>
      <c r="G86" s="33"/>
      <c r="H86" s="33"/>
    </row>
    <row r="87" spans="2:8">
      <c r="B87" s="20"/>
      <c r="C87" s="20"/>
      <c r="D87" s="20"/>
      <c r="E87" s="20"/>
      <c r="F87" s="32"/>
      <c r="G87" s="33"/>
      <c r="H87" s="33"/>
    </row>
    <row r="88" spans="2:8">
      <c r="B88" s="20"/>
      <c r="C88" s="20"/>
      <c r="D88" s="20"/>
      <c r="E88" s="20"/>
      <c r="F88" s="32"/>
      <c r="G88" s="33"/>
      <c r="H88" s="33"/>
    </row>
    <row r="89" spans="2:8">
      <c r="B89" s="20"/>
      <c r="C89" s="20"/>
      <c r="D89" s="20"/>
      <c r="E89" s="20"/>
      <c r="F89" s="32"/>
      <c r="G89" s="33"/>
      <c r="H89" s="33"/>
    </row>
    <row r="90" spans="2:8">
      <c r="B90" s="20"/>
      <c r="C90" s="20"/>
      <c r="D90" s="20"/>
      <c r="E90" s="20"/>
      <c r="F90" s="32"/>
      <c r="G90" s="33"/>
      <c r="H90" s="33"/>
    </row>
    <row r="91" spans="2:8">
      <c r="B91" s="20"/>
      <c r="C91" s="20"/>
      <c r="D91" s="20"/>
      <c r="E91" s="20"/>
      <c r="F91" s="32"/>
      <c r="G91" s="33"/>
      <c r="H91" s="33"/>
    </row>
    <row r="92" spans="2:8">
      <c r="B92" s="20"/>
      <c r="C92" s="20"/>
      <c r="D92" s="20"/>
      <c r="E92" s="20"/>
      <c r="F92" s="32"/>
      <c r="G92" s="33"/>
      <c r="H92" s="33"/>
    </row>
    <row r="93" spans="2:8">
      <c r="B93" s="20"/>
      <c r="C93" s="20"/>
      <c r="D93" s="20"/>
      <c r="E93" s="20"/>
      <c r="F93" s="32"/>
      <c r="G93" s="33"/>
      <c r="H93" s="33"/>
    </row>
    <row r="94" spans="2:8">
      <c r="B94" s="20"/>
      <c r="C94" s="20"/>
      <c r="D94" s="20"/>
      <c r="E94" s="20"/>
      <c r="F94" s="32"/>
      <c r="G94" s="33"/>
      <c r="H94" s="33"/>
    </row>
    <row r="95" spans="2:8">
      <c r="B95" s="20"/>
      <c r="C95" s="20"/>
      <c r="D95" s="20"/>
      <c r="E95" s="20"/>
      <c r="F95" s="32"/>
      <c r="G95" s="33"/>
      <c r="H95" s="33"/>
    </row>
    <row r="96" spans="2:8">
      <c r="B96" s="20"/>
      <c r="C96" s="20"/>
      <c r="D96" s="20"/>
      <c r="E96" s="20"/>
      <c r="F96" s="32"/>
      <c r="G96" s="33"/>
      <c r="H96" s="33"/>
    </row>
    <row r="97" spans="2:8">
      <c r="B97" s="20"/>
      <c r="C97" s="20"/>
      <c r="D97" s="20"/>
      <c r="E97" s="20"/>
      <c r="F97" s="32"/>
      <c r="G97" s="33"/>
      <c r="H97" s="33"/>
    </row>
    <row r="98" spans="2:8">
      <c r="B98" s="20"/>
      <c r="C98" s="20"/>
      <c r="D98" s="20"/>
      <c r="E98" s="20"/>
      <c r="F98" s="32"/>
      <c r="G98" s="33"/>
      <c r="H98" s="33"/>
    </row>
    <row r="99" spans="2:8">
      <c r="B99" s="20"/>
      <c r="C99" s="20"/>
      <c r="D99" s="20"/>
      <c r="E99" s="20"/>
      <c r="F99" s="32"/>
      <c r="G99" s="33"/>
      <c r="H99" s="33"/>
    </row>
    <row r="100" spans="2:8">
      <c r="B100" s="20"/>
      <c r="C100" s="20"/>
      <c r="D100" s="20"/>
      <c r="E100" s="20"/>
      <c r="F100" s="32"/>
      <c r="G100" s="33"/>
      <c r="H100" s="33"/>
    </row>
    <row r="101" spans="2:8">
      <c r="B101" s="20"/>
      <c r="C101" s="20"/>
      <c r="D101" s="20"/>
      <c r="E101" s="20"/>
      <c r="F101" s="32"/>
      <c r="G101" s="33"/>
      <c r="H101" s="33"/>
    </row>
    <row r="102" spans="2:8">
      <c r="B102" s="20"/>
      <c r="C102" s="20"/>
      <c r="D102" s="20"/>
      <c r="E102" s="20"/>
      <c r="F102" s="32"/>
      <c r="G102" s="33"/>
      <c r="H102" s="33"/>
    </row>
    <row r="103" spans="2:8">
      <c r="B103" s="20"/>
      <c r="C103" s="20"/>
      <c r="D103" s="20"/>
      <c r="E103" s="20"/>
      <c r="F103" s="32"/>
      <c r="G103" s="33"/>
      <c r="H103" s="33"/>
    </row>
    <row r="104" spans="2:8">
      <c r="B104" s="20"/>
      <c r="C104" s="20"/>
      <c r="D104" s="20"/>
      <c r="E104" s="20"/>
      <c r="F104" s="32"/>
      <c r="G104" s="33"/>
      <c r="H104" s="33"/>
    </row>
    <row r="105" spans="2:8">
      <c r="B105" s="20"/>
      <c r="C105" s="20"/>
      <c r="D105" s="20"/>
      <c r="E105" s="20"/>
      <c r="F105" s="32"/>
      <c r="G105" s="33"/>
      <c r="H105" s="33"/>
    </row>
    <row r="106" spans="2:8">
      <c r="B106" s="20"/>
      <c r="C106" s="20"/>
      <c r="D106" s="20"/>
      <c r="E106" s="20"/>
      <c r="F106" s="32"/>
      <c r="G106" s="33"/>
      <c r="H106" s="33"/>
    </row>
    <row r="107" spans="2:8">
      <c r="B107" s="20"/>
      <c r="C107" s="20"/>
      <c r="D107" s="20"/>
      <c r="E107" s="20"/>
      <c r="F107" s="32"/>
      <c r="G107" s="33"/>
      <c r="H107" s="33"/>
    </row>
    <row r="108" spans="2:8">
      <c r="B108" s="20"/>
      <c r="C108" s="20"/>
      <c r="D108" s="20"/>
      <c r="E108" s="20"/>
      <c r="F108" s="32"/>
      <c r="G108" s="33"/>
      <c r="H108" s="33"/>
    </row>
    <row r="109" spans="2:8">
      <c r="B109" s="20"/>
      <c r="C109" s="20"/>
      <c r="D109" s="20"/>
      <c r="E109" s="20"/>
      <c r="F109" s="32"/>
      <c r="G109" s="33"/>
      <c r="H109" s="33"/>
    </row>
    <row r="110" spans="2:8">
      <c r="B110" s="20"/>
      <c r="C110" s="20"/>
      <c r="D110" s="20"/>
      <c r="E110" s="20"/>
      <c r="F110" s="32"/>
      <c r="G110" s="33"/>
      <c r="H110" s="33"/>
    </row>
    <row r="111" spans="2:8">
      <c r="B111" s="20"/>
      <c r="C111" s="20"/>
      <c r="D111" s="20"/>
      <c r="E111" s="20"/>
      <c r="F111" s="32"/>
      <c r="G111" s="33"/>
      <c r="H111" s="33"/>
    </row>
    <row r="112" spans="2:8">
      <c r="B112" s="20"/>
      <c r="C112" s="20"/>
      <c r="D112" s="20"/>
      <c r="E112" s="20"/>
      <c r="F112" s="32"/>
      <c r="G112" s="33"/>
      <c r="H112" s="33"/>
    </row>
    <row r="113" spans="2:11">
      <c r="B113" s="20"/>
      <c r="C113" s="20"/>
      <c r="D113" s="20"/>
      <c r="E113" s="20"/>
      <c r="F113" s="32"/>
      <c r="G113" s="33"/>
      <c r="H113" s="33"/>
      <c r="I113" s="34"/>
      <c r="J113" s="34"/>
      <c r="K113" s="34"/>
    </row>
    <row r="114" spans="2:11">
      <c r="B114" s="20"/>
      <c r="C114" s="20"/>
      <c r="D114" s="20"/>
      <c r="E114" s="20"/>
      <c r="F114" s="32"/>
      <c r="G114" s="33"/>
      <c r="H114" s="33"/>
      <c r="I114" s="34"/>
      <c r="J114" s="34"/>
      <c r="K114" s="34"/>
    </row>
    <row r="115" spans="2:11">
      <c r="B115" s="20"/>
      <c r="C115" s="20"/>
      <c r="D115" s="20"/>
      <c r="E115" s="20"/>
      <c r="F115" s="32"/>
      <c r="G115" s="33"/>
      <c r="H115" s="33"/>
      <c r="I115" s="34"/>
      <c r="J115" s="34"/>
      <c r="K115" s="34"/>
    </row>
    <row r="116" spans="2:11">
      <c r="B116" s="20"/>
      <c r="C116" s="20"/>
      <c r="D116" s="20"/>
      <c r="E116" s="20"/>
      <c r="F116" s="32"/>
      <c r="G116" s="33"/>
      <c r="H116" s="33"/>
      <c r="I116" s="34"/>
      <c r="J116" s="34"/>
      <c r="K116" s="34"/>
    </row>
    <row r="117" spans="2:11">
      <c r="B117" s="20"/>
      <c r="C117" s="20"/>
      <c r="D117" s="20"/>
      <c r="E117" s="20"/>
      <c r="F117" s="32"/>
      <c r="G117" s="33"/>
      <c r="H117" s="33"/>
      <c r="I117" s="34"/>
      <c r="J117" s="34"/>
      <c r="K117" s="34"/>
    </row>
    <row r="118" spans="2:11">
      <c r="B118" s="20"/>
      <c r="C118" s="20"/>
      <c r="D118" s="20"/>
      <c r="E118" s="20"/>
      <c r="F118" s="32"/>
      <c r="G118" s="33"/>
      <c r="H118" s="33"/>
      <c r="I118" s="34"/>
      <c r="J118" s="34"/>
      <c r="K118" s="34"/>
    </row>
    <row r="119" spans="2:11">
      <c r="B119" s="20"/>
      <c r="C119" s="20"/>
      <c r="D119" s="20"/>
      <c r="E119" s="20"/>
      <c r="F119" s="32"/>
      <c r="G119" s="33"/>
      <c r="H119" s="33"/>
      <c r="I119" s="34"/>
      <c r="J119" s="34"/>
      <c r="K119" s="34"/>
    </row>
    <row r="120" spans="2:11">
      <c r="B120" s="20"/>
      <c r="C120" s="20"/>
      <c r="D120" s="20"/>
      <c r="E120" s="20"/>
      <c r="F120" s="32"/>
      <c r="G120" s="33"/>
      <c r="H120" s="33"/>
      <c r="I120" s="34"/>
      <c r="J120" s="34"/>
      <c r="K120" s="34"/>
    </row>
    <row r="121" spans="2:11">
      <c r="B121" s="20"/>
      <c r="C121" s="20"/>
      <c r="D121" s="20"/>
      <c r="E121" s="20"/>
      <c r="F121" s="32"/>
      <c r="G121" s="33"/>
      <c r="H121" s="33"/>
      <c r="I121" s="34"/>
      <c r="J121" s="34"/>
      <c r="K121" s="34"/>
    </row>
    <row r="122" spans="2:11">
      <c r="B122" s="20"/>
      <c r="C122" s="20"/>
      <c r="D122" s="20"/>
      <c r="E122" s="20"/>
      <c r="F122" s="32"/>
      <c r="G122" s="33"/>
      <c r="H122" s="33"/>
      <c r="I122" s="34"/>
      <c r="J122" s="34"/>
      <c r="K122" s="34"/>
    </row>
    <row r="123" spans="2:11">
      <c r="B123" s="20"/>
      <c r="C123" s="20"/>
      <c r="D123" s="20"/>
      <c r="E123" s="20"/>
      <c r="F123" s="32"/>
      <c r="G123" s="33"/>
      <c r="H123" s="33"/>
      <c r="I123" s="34"/>
      <c r="J123" s="34"/>
      <c r="K123" s="34"/>
    </row>
    <row r="124" spans="2:11">
      <c r="B124" s="20"/>
      <c r="C124" s="20"/>
      <c r="D124" s="20"/>
      <c r="E124" s="20"/>
      <c r="F124" s="32"/>
      <c r="G124" s="33"/>
      <c r="H124" s="33"/>
      <c r="I124" s="34"/>
      <c r="J124" s="34"/>
      <c r="K124" s="34"/>
    </row>
    <row r="125" spans="2:11">
      <c r="B125" s="20"/>
      <c r="C125" s="20"/>
      <c r="D125" s="20"/>
      <c r="E125" s="20"/>
      <c r="F125" s="32"/>
      <c r="G125" s="33"/>
      <c r="H125" s="33"/>
      <c r="I125" s="34"/>
      <c r="J125" s="34"/>
      <c r="K125" s="34"/>
    </row>
    <row r="126" spans="2:11">
      <c r="B126" s="20"/>
      <c r="C126" s="20"/>
      <c r="D126" s="20"/>
      <c r="E126" s="20"/>
      <c r="F126" s="32"/>
      <c r="G126" s="33"/>
      <c r="H126" s="33"/>
      <c r="I126" s="34"/>
      <c r="J126" s="34"/>
      <c r="K126" s="34"/>
    </row>
    <row r="127" spans="2:11">
      <c r="B127" s="20"/>
      <c r="C127" s="20"/>
      <c r="D127" s="20"/>
      <c r="E127" s="20"/>
      <c r="F127" s="32"/>
      <c r="G127" s="33"/>
      <c r="H127" s="33"/>
      <c r="I127" s="34"/>
      <c r="J127" s="34"/>
      <c r="K127" s="34"/>
    </row>
    <row r="128" spans="2:11">
      <c r="B128" s="20"/>
      <c r="C128" s="20"/>
      <c r="D128" s="20"/>
      <c r="E128" s="20"/>
      <c r="F128" s="32"/>
      <c r="G128" s="33"/>
      <c r="H128" s="33"/>
      <c r="I128" s="34"/>
      <c r="J128" s="34"/>
      <c r="K128" s="34"/>
    </row>
    <row r="129" spans="2:11">
      <c r="B129" s="20"/>
      <c r="C129" s="20"/>
      <c r="D129" s="20"/>
      <c r="E129" s="20"/>
      <c r="F129" s="32"/>
      <c r="G129" s="33"/>
      <c r="H129" s="33"/>
      <c r="I129" s="34"/>
      <c r="J129" s="34"/>
      <c r="K129" s="34"/>
    </row>
    <row r="130" spans="2:11">
      <c r="B130" s="20"/>
      <c r="C130" s="20"/>
      <c r="D130" s="20"/>
      <c r="E130" s="20"/>
      <c r="F130" s="32"/>
      <c r="G130" s="33"/>
      <c r="H130" s="33"/>
      <c r="I130" s="34"/>
      <c r="J130" s="34"/>
      <c r="K130" s="34"/>
    </row>
    <row r="131" spans="2:11">
      <c r="B131" s="20"/>
      <c r="C131" s="20"/>
      <c r="D131" s="20"/>
      <c r="E131" s="20"/>
      <c r="F131" s="32"/>
      <c r="G131" s="33"/>
      <c r="H131" s="33"/>
      <c r="I131" s="34"/>
      <c r="J131" s="34"/>
      <c r="K131" s="34"/>
    </row>
    <row r="132" spans="2:11">
      <c r="B132" s="20"/>
      <c r="C132" s="20"/>
      <c r="D132" s="20"/>
      <c r="E132" s="20"/>
      <c r="F132" s="32"/>
      <c r="G132" s="33"/>
      <c r="H132" s="33"/>
      <c r="I132" s="34"/>
      <c r="J132" s="34"/>
      <c r="K132" s="34"/>
    </row>
    <row r="133" spans="2:11">
      <c r="B133" s="20"/>
      <c r="C133" s="20"/>
      <c r="D133" s="20"/>
      <c r="E133" s="20"/>
      <c r="F133" s="32"/>
      <c r="G133" s="33"/>
      <c r="H133" s="33"/>
      <c r="I133" s="34"/>
      <c r="J133" s="34"/>
      <c r="K133" s="34"/>
    </row>
    <row r="134" spans="2:11">
      <c r="B134" s="20"/>
      <c r="C134" s="20"/>
      <c r="D134" s="20"/>
      <c r="E134" s="20"/>
      <c r="F134" s="32"/>
      <c r="G134" s="33"/>
      <c r="H134" s="33"/>
      <c r="I134" s="34"/>
      <c r="J134" s="34"/>
      <c r="K134" s="34"/>
    </row>
    <row r="135" spans="2:11">
      <c r="B135" s="20"/>
      <c r="C135" s="20"/>
      <c r="D135" s="20"/>
      <c r="E135" s="20"/>
      <c r="F135" s="32"/>
      <c r="G135" s="33"/>
      <c r="H135" s="33"/>
      <c r="I135" s="34"/>
    </row>
    <row r="136" spans="2:11">
      <c r="B136" s="20"/>
      <c r="C136" s="20"/>
      <c r="D136" s="20"/>
      <c r="E136" s="20"/>
      <c r="F136" s="32"/>
      <c r="G136" s="33"/>
      <c r="H136" s="33"/>
      <c r="I136" s="34"/>
      <c r="J136" s="34"/>
      <c r="K136" s="34"/>
    </row>
    <row r="137" spans="2:11">
      <c r="B137" s="20"/>
      <c r="C137" s="20"/>
      <c r="D137" s="20"/>
      <c r="E137" s="20"/>
      <c r="F137" s="32"/>
      <c r="G137" s="33"/>
      <c r="H137" s="33"/>
      <c r="I137" s="34"/>
      <c r="J137" s="34"/>
      <c r="K137" s="34"/>
    </row>
    <row r="138" spans="2:11">
      <c r="B138" s="20"/>
      <c r="C138" s="20"/>
      <c r="D138" s="20"/>
      <c r="E138" s="20"/>
      <c r="F138" s="32"/>
      <c r="G138" s="33"/>
      <c r="H138" s="33"/>
      <c r="I138" s="34"/>
      <c r="J138" s="34"/>
      <c r="K138" s="34"/>
    </row>
    <row r="139" spans="2:11">
      <c r="B139" s="20"/>
      <c r="C139" s="20"/>
      <c r="D139" s="20"/>
      <c r="E139" s="20"/>
      <c r="F139" s="32"/>
      <c r="G139" s="33"/>
      <c r="H139" s="33"/>
      <c r="I139" s="34"/>
      <c r="J139" s="34"/>
      <c r="K139" s="34"/>
    </row>
    <row r="140" spans="2:11">
      <c r="B140" s="20"/>
      <c r="C140" s="20"/>
      <c r="D140" s="20"/>
      <c r="E140" s="20"/>
      <c r="F140" s="32"/>
      <c r="G140" s="33"/>
      <c r="H140" s="33"/>
      <c r="I140" s="34"/>
      <c r="J140" s="34"/>
      <c r="K140" s="34"/>
    </row>
    <row r="141" spans="2:11">
      <c r="B141" s="20"/>
      <c r="C141" s="20"/>
      <c r="D141" s="20"/>
      <c r="E141" s="20"/>
      <c r="F141" s="32"/>
      <c r="G141" s="33"/>
      <c r="H141" s="33"/>
      <c r="I141" s="34"/>
      <c r="J141" s="34"/>
      <c r="K141" s="34"/>
    </row>
    <row r="142" spans="2:11">
      <c r="B142" s="20"/>
      <c r="C142" s="20"/>
      <c r="D142" s="20"/>
      <c r="E142" s="20"/>
      <c r="F142" s="32"/>
      <c r="G142" s="33"/>
      <c r="H142" s="33"/>
      <c r="I142" s="34"/>
      <c r="J142" s="34"/>
      <c r="K142" s="34"/>
    </row>
    <row r="143" spans="2:11">
      <c r="B143" s="20"/>
      <c r="C143" s="20"/>
      <c r="D143" s="20"/>
      <c r="E143" s="20"/>
      <c r="F143" s="32"/>
      <c r="G143" s="33"/>
      <c r="H143" s="33"/>
      <c r="I143" s="34"/>
      <c r="J143" s="34"/>
      <c r="K143" s="34"/>
    </row>
    <row r="144" spans="2:11">
      <c r="B144" s="20"/>
      <c r="C144" s="20"/>
      <c r="D144" s="20"/>
      <c r="E144" s="20"/>
      <c r="F144" s="32"/>
      <c r="G144" s="33"/>
      <c r="H144" s="33"/>
      <c r="I144" s="34"/>
      <c r="J144" s="34"/>
      <c r="K144" s="34"/>
    </row>
    <row r="145" spans="2:11">
      <c r="B145" s="20"/>
      <c r="C145" s="20"/>
      <c r="D145" s="20"/>
      <c r="E145" s="20"/>
      <c r="F145" s="32"/>
      <c r="G145" s="33"/>
      <c r="H145" s="33"/>
      <c r="I145" s="34"/>
      <c r="J145" s="34"/>
      <c r="K145" s="34"/>
    </row>
    <row r="146" spans="2:11">
      <c r="B146" s="20"/>
      <c r="C146" s="20"/>
      <c r="D146" s="20"/>
      <c r="E146" s="20"/>
      <c r="F146" s="32"/>
      <c r="G146" s="33"/>
      <c r="H146" s="33"/>
      <c r="I146" s="34"/>
      <c r="J146" s="34"/>
      <c r="K146" s="34"/>
    </row>
    <row r="147" spans="2:11">
      <c r="B147" s="20"/>
      <c r="C147" s="20"/>
      <c r="D147" s="20"/>
      <c r="E147" s="20"/>
      <c r="F147" s="32"/>
      <c r="G147" s="33"/>
      <c r="H147" s="33"/>
      <c r="I147" s="34"/>
      <c r="J147" s="34"/>
      <c r="K147" s="34"/>
    </row>
    <row r="148" spans="2:11">
      <c r="B148" s="20"/>
      <c r="C148" s="20"/>
      <c r="D148" s="20"/>
      <c r="E148" s="20"/>
      <c r="F148" s="32"/>
      <c r="G148" s="33"/>
      <c r="H148" s="33"/>
      <c r="I148" s="34"/>
      <c r="J148" s="34"/>
      <c r="K148" s="34"/>
    </row>
    <row r="149" spans="2:11">
      <c r="B149" s="20"/>
      <c r="C149" s="20"/>
      <c r="D149" s="20"/>
      <c r="E149" s="20"/>
      <c r="F149" s="32"/>
      <c r="G149" s="33"/>
      <c r="H149" s="33"/>
      <c r="I149" s="34"/>
      <c r="J149" s="34"/>
      <c r="K149" s="34"/>
    </row>
    <row r="150" spans="2:11">
      <c r="B150" s="20"/>
      <c r="C150" s="20"/>
      <c r="D150" s="20"/>
      <c r="E150" s="20"/>
      <c r="F150" s="32"/>
      <c r="G150" s="33"/>
      <c r="H150" s="33"/>
      <c r="I150" s="34"/>
      <c r="J150" s="34"/>
      <c r="K150" s="34"/>
    </row>
    <row r="151" spans="2:11">
      <c r="B151" s="20"/>
      <c r="C151" s="20"/>
      <c r="D151" s="20"/>
      <c r="E151" s="20"/>
      <c r="F151" s="32"/>
      <c r="G151" s="33"/>
      <c r="H151" s="33"/>
      <c r="I151" s="34"/>
      <c r="J151" s="34"/>
      <c r="K151" s="34"/>
    </row>
    <row r="152" spans="2:11">
      <c r="B152" s="20"/>
      <c r="C152" s="20"/>
      <c r="D152" s="20"/>
      <c r="E152" s="20"/>
      <c r="F152" s="32"/>
      <c r="G152" s="33"/>
      <c r="H152" s="33"/>
      <c r="I152" s="34"/>
      <c r="J152" s="34"/>
      <c r="K152" s="34"/>
    </row>
    <row r="153" spans="2:11">
      <c r="B153" s="20"/>
      <c r="C153" s="20"/>
      <c r="D153" s="20"/>
      <c r="E153" s="20"/>
      <c r="F153" s="32"/>
      <c r="G153" s="33"/>
      <c r="H153" s="33"/>
      <c r="I153" s="34"/>
      <c r="J153" s="34"/>
      <c r="K153" s="34"/>
    </row>
    <row r="154" spans="2:11">
      <c r="B154" s="20"/>
      <c r="C154" s="20"/>
      <c r="D154" s="20"/>
      <c r="E154" s="20"/>
      <c r="F154" s="32"/>
      <c r="G154" s="33"/>
      <c r="H154" s="33"/>
      <c r="I154" s="34"/>
      <c r="J154" s="34"/>
      <c r="K154" s="34"/>
    </row>
    <row r="155" spans="2:11">
      <c r="B155" s="20"/>
      <c r="C155" s="20"/>
      <c r="D155" s="20"/>
      <c r="E155" s="20"/>
      <c r="F155" s="32"/>
      <c r="G155" s="33"/>
      <c r="H155" s="33"/>
      <c r="I155" s="34"/>
      <c r="J155" s="34"/>
      <c r="K155" s="34"/>
    </row>
    <row r="156" spans="2:11">
      <c r="B156" s="20"/>
      <c r="C156" s="20"/>
      <c r="D156" s="20"/>
      <c r="E156" s="20"/>
      <c r="F156" s="32"/>
      <c r="G156" s="33"/>
      <c r="H156" s="33"/>
      <c r="I156" s="34"/>
      <c r="J156" s="34"/>
      <c r="K156" s="34"/>
    </row>
    <row r="157" spans="2:11">
      <c r="B157" s="20"/>
      <c r="C157" s="20"/>
      <c r="D157" s="20"/>
      <c r="E157" s="20"/>
      <c r="F157" s="32"/>
      <c r="G157" s="33"/>
      <c r="H157" s="33"/>
      <c r="I157" s="34"/>
      <c r="J157" s="34"/>
      <c r="K157" s="34"/>
    </row>
    <row r="158" spans="2:11">
      <c r="B158" s="20"/>
      <c r="C158" s="20"/>
      <c r="D158" s="20"/>
      <c r="E158" s="20"/>
      <c r="F158" s="32"/>
      <c r="G158" s="33"/>
      <c r="H158" s="33"/>
      <c r="I158" s="34"/>
      <c r="J158" s="34"/>
      <c r="K158" s="34"/>
    </row>
    <row r="159" spans="2:11">
      <c r="B159" s="20"/>
      <c r="C159" s="20"/>
      <c r="D159" s="20"/>
      <c r="E159" s="20"/>
      <c r="F159" s="32"/>
      <c r="G159" s="33"/>
      <c r="H159" s="33"/>
      <c r="I159" s="34"/>
      <c r="J159" s="34"/>
      <c r="K159" s="34"/>
    </row>
    <row r="160" spans="2:11">
      <c r="B160" s="20"/>
      <c r="C160" s="20"/>
      <c r="D160" s="20"/>
      <c r="E160" s="20"/>
      <c r="F160" s="32"/>
      <c r="G160" s="33"/>
      <c r="H160" s="33"/>
      <c r="I160" s="34"/>
      <c r="J160" s="34"/>
      <c r="K160" s="34"/>
    </row>
    <row r="161" spans="2:11">
      <c r="B161" s="20"/>
      <c r="C161" s="20"/>
      <c r="D161" s="20"/>
      <c r="E161" s="20"/>
      <c r="F161" s="32"/>
      <c r="G161" s="33"/>
      <c r="H161" s="33"/>
      <c r="I161" s="34"/>
      <c r="J161" s="34"/>
      <c r="K161" s="34"/>
    </row>
    <row r="162" spans="2:11">
      <c r="B162" s="20"/>
      <c r="C162" s="20"/>
      <c r="D162" s="20"/>
      <c r="E162" s="20"/>
      <c r="F162" s="32"/>
      <c r="G162" s="33"/>
      <c r="H162" s="33"/>
      <c r="I162" s="34"/>
      <c r="J162" s="34"/>
      <c r="K162" s="34"/>
    </row>
    <row r="163" spans="2:11">
      <c r="B163" s="20"/>
      <c r="C163" s="20"/>
      <c r="D163" s="20"/>
      <c r="E163" s="20"/>
      <c r="F163" s="32"/>
      <c r="G163" s="33"/>
      <c r="H163" s="33"/>
      <c r="I163" s="34"/>
      <c r="J163" s="34"/>
      <c r="K163" s="34"/>
    </row>
    <row r="164" spans="2:11">
      <c r="B164" s="20"/>
      <c r="C164" s="20"/>
      <c r="D164" s="20"/>
      <c r="E164" s="20"/>
      <c r="F164" s="32"/>
      <c r="G164" s="33"/>
      <c r="H164" s="33"/>
      <c r="I164" s="34"/>
      <c r="J164" s="34"/>
      <c r="K164" s="34"/>
    </row>
    <row r="165" spans="2:11">
      <c r="B165" s="20"/>
      <c r="C165" s="20"/>
      <c r="D165" s="20"/>
      <c r="E165" s="20"/>
      <c r="F165" s="32"/>
      <c r="G165" s="33"/>
      <c r="H165" s="33"/>
      <c r="I165" s="34"/>
      <c r="J165" s="34"/>
      <c r="K165" s="34"/>
    </row>
    <row r="166" spans="2:11">
      <c r="B166" s="20"/>
      <c r="C166" s="20"/>
      <c r="D166" s="20"/>
      <c r="E166" s="20"/>
      <c r="F166" s="32"/>
      <c r="G166" s="33"/>
      <c r="H166" s="33"/>
      <c r="I166" s="34"/>
      <c r="J166" s="34"/>
      <c r="K166" s="34"/>
    </row>
    <row r="167" spans="2:11">
      <c r="B167" s="20"/>
      <c r="C167" s="20"/>
      <c r="D167" s="20"/>
      <c r="E167" s="20"/>
      <c r="F167" s="32"/>
      <c r="G167" s="33"/>
      <c r="H167" s="33"/>
      <c r="I167" s="34"/>
      <c r="J167" s="34"/>
      <c r="K167" s="34"/>
    </row>
    <row r="168" spans="2:11">
      <c r="B168" s="20"/>
      <c r="C168" s="20"/>
      <c r="D168" s="20"/>
      <c r="E168" s="20"/>
      <c r="F168" s="32"/>
      <c r="G168" s="33"/>
      <c r="H168" s="33"/>
      <c r="I168" s="34"/>
      <c r="J168" s="34"/>
      <c r="K168" s="34"/>
    </row>
    <row r="169" spans="2:11">
      <c r="B169" s="20"/>
      <c r="C169" s="20"/>
      <c r="D169" s="20"/>
      <c r="E169" s="20"/>
      <c r="F169" s="32"/>
      <c r="G169" s="33"/>
      <c r="H169" s="33"/>
      <c r="I169" s="34"/>
      <c r="J169" s="34"/>
      <c r="K169" s="34"/>
    </row>
    <row r="170" spans="2:11">
      <c r="B170" s="20"/>
      <c r="C170" s="20"/>
      <c r="D170" s="20"/>
      <c r="E170" s="20"/>
      <c r="F170" s="32"/>
      <c r="G170" s="33"/>
      <c r="H170" s="33"/>
      <c r="I170" s="34"/>
      <c r="J170" s="34"/>
      <c r="K170" s="34"/>
    </row>
    <row r="171" spans="2:11">
      <c r="B171" s="20"/>
      <c r="C171" s="20"/>
      <c r="D171" s="20"/>
      <c r="E171" s="20"/>
      <c r="F171" s="32"/>
      <c r="G171" s="33"/>
      <c r="H171" s="33"/>
      <c r="I171" s="34"/>
      <c r="J171" s="34"/>
      <c r="K171" s="34"/>
    </row>
    <row r="172" spans="2:11">
      <c r="B172" s="20"/>
      <c r="C172" s="20"/>
      <c r="D172" s="20"/>
      <c r="E172" s="20"/>
      <c r="F172" s="32"/>
      <c r="G172" s="33"/>
      <c r="H172" s="33"/>
      <c r="I172" s="34"/>
      <c r="J172" s="34"/>
      <c r="K172" s="34"/>
    </row>
    <row r="173" spans="2:11">
      <c r="B173" s="20"/>
      <c r="C173" s="20"/>
      <c r="D173" s="20"/>
      <c r="E173" s="20"/>
      <c r="F173" s="32"/>
      <c r="G173" s="33"/>
      <c r="H173" s="33"/>
      <c r="I173" s="34"/>
      <c r="J173" s="34"/>
      <c r="K173" s="34"/>
    </row>
    <row r="174" spans="2:11">
      <c r="B174" s="20"/>
      <c r="C174" s="20"/>
      <c r="D174" s="20"/>
      <c r="E174" s="20"/>
      <c r="F174" s="32"/>
      <c r="G174" s="33"/>
      <c r="H174" s="33"/>
      <c r="I174" s="34"/>
      <c r="J174" s="34"/>
      <c r="K174" s="34"/>
    </row>
    <row r="175" spans="2:11">
      <c r="B175" s="20"/>
      <c r="C175" s="20"/>
      <c r="D175" s="20"/>
      <c r="E175" s="20"/>
      <c r="F175" s="32"/>
      <c r="G175" s="33"/>
      <c r="H175" s="33"/>
      <c r="I175" s="34"/>
      <c r="J175" s="34"/>
      <c r="K175" s="34"/>
    </row>
    <row r="176" spans="2:11">
      <c r="B176" s="20"/>
      <c r="C176" s="20"/>
      <c r="D176" s="20"/>
      <c r="E176" s="20"/>
      <c r="F176" s="32"/>
      <c r="G176" s="33"/>
      <c r="H176" s="33"/>
      <c r="I176" s="34"/>
      <c r="J176" s="34"/>
      <c r="K176" s="34"/>
    </row>
    <row r="177" spans="2:11">
      <c r="B177" s="20"/>
      <c r="C177" s="20"/>
      <c r="D177" s="20"/>
      <c r="E177" s="20"/>
      <c r="F177" s="32"/>
      <c r="G177" s="33"/>
      <c r="H177" s="33"/>
      <c r="I177" s="34"/>
      <c r="J177" s="34"/>
      <c r="K177" s="34"/>
    </row>
    <row r="178" spans="2:11">
      <c r="B178" s="20"/>
      <c r="C178" s="20"/>
      <c r="D178" s="20"/>
      <c r="E178" s="20"/>
      <c r="F178" s="32"/>
      <c r="G178" s="33"/>
      <c r="H178" s="33"/>
      <c r="I178" s="34"/>
      <c r="J178" s="34"/>
      <c r="K178" s="34"/>
    </row>
    <row r="179" spans="2:11">
      <c r="B179" s="20"/>
      <c r="C179" s="20"/>
      <c r="D179" s="20"/>
      <c r="E179" s="20"/>
      <c r="F179" s="32"/>
      <c r="G179" s="33"/>
      <c r="H179" s="33"/>
      <c r="I179" s="34"/>
      <c r="J179" s="34"/>
      <c r="K179" s="34"/>
    </row>
    <row r="180" spans="2:11">
      <c r="B180" s="20"/>
      <c r="C180" s="20"/>
      <c r="D180" s="20"/>
      <c r="E180" s="20"/>
      <c r="F180" s="32"/>
      <c r="G180" s="33"/>
      <c r="H180" s="33"/>
      <c r="I180" s="34"/>
      <c r="J180" s="34"/>
      <c r="K180" s="34"/>
    </row>
    <row r="181" spans="2:11">
      <c r="B181" s="20"/>
      <c r="C181" s="20"/>
      <c r="D181" s="20"/>
      <c r="E181" s="20"/>
      <c r="F181" s="32"/>
      <c r="G181" s="33"/>
      <c r="H181" s="33"/>
      <c r="I181" s="34"/>
      <c r="J181" s="34"/>
      <c r="K181" s="34"/>
    </row>
    <row r="182" spans="2:11">
      <c r="B182" s="20"/>
      <c r="C182" s="20"/>
      <c r="D182" s="20"/>
      <c r="E182" s="20"/>
      <c r="F182" s="32"/>
      <c r="G182" s="33"/>
      <c r="H182" s="33"/>
      <c r="I182" s="34"/>
      <c r="J182" s="34"/>
      <c r="K182" s="34"/>
    </row>
    <row r="183" spans="2:11">
      <c r="B183" s="20"/>
      <c r="C183" s="20"/>
      <c r="D183" s="20"/>
      <c r="E183" s="20"/>
      <c r="F183" s="32"/>
      <c r="G183" s="33"/>
      <c r="H183" s="33"/>
      <c r="I183" s="34"/>
      <c r="J183" s="34"/>
      <c r="K183" s="34"/>
    </row>
    <row r="184" spans="2:11">
      <c r="B184" s="20"/>
      <c r="C184" s="20"/>
      <c r="D184" s="20"/>
      <c r="E184" s="20"/>
      <c r="F184" s="32"/>
      <c r="G184" s="33"/>
      <c r="H184" s="33"/>
      <c r="I184" s="34"/>
      <c r="J184" s="34"/>
      <c r="K184" s="34"/>
    </row>
    <row r="185" spans="2:11">
      <c r="B185" s="20"/>
      <c r="C185" s="20"/>
      <c r="D185" s="20"/>
      <c r="E185" s="20"/>
      <c r="F185" s="32"/>
      <c r="G185" s="33"/>
      <c r="H185" s="33"/>
      <c r="I185" s="34"/>
      <c r="J185" s="34"/>
      <c r="K185" s="34"/>
    </row>
    <row r="186" spans="2:11">
      <c r="B186" s="20"/>
      <c r="C186" s="20"/>
      <c r="D186" s="20"/>
      <c r="E186" s="20"/>
      <c r="F186" s="32"/>
      <c r="G186" s="33"/>
      <c r="H186" s="33"/>
      <c r="I186" s="34"/>
      <c r="J186" s="34"/>
      <c r="K186" s="34"/>
    </row>
    <row r="187" spans="2:11">
      <c r="B187" s="20"/>
      <c r="C187" s="20"/>
      <c r="D187" s="20"/>
      <c r="E187" s="20"/>
      <c r="F187" s="32"/>
      <c r="G187" s="33"/>
      <c r="H187" s="33"/>
      <c r="I187" s="34"/>
      <c r="J187" s="34"/>
      <c r="K187" s="34"/>
    </row>
    <row r="188" spans="2:11">
      <c r="B188" s="20"/>
      <c r="C188" s="20"/>
      <c r="D188" s="20"/>
      <c r="E188" s="20"/>
      <c r="F188" s="32"/>
      <c r="G188" s="33"/>
      <c r="H188" s="33"/>
      <c r="I188" s="34"/>
      <c r="J188" s="34"/>
      <c r="K188" s="34"/>
    </row>
    <row r="189" spans="2:11">
      <c r="B189" s="20"/>
      <c r="C189" s="20"/>
      <c r="D189" s="20"/>
      <c r="E189" s="20"/>
      <c r="F189" s="32"/>
      <c r="G189" s="33"/>
      <c r="H189" s="33"/>
      <c r="I189" s="34"/>
      <c r="J189" s="34"/>
      <c r="K189" s="34"/>
    </row>
    <row r="190" spans="2:11">
      <c r="B190" s="20"/>
      <c r="C190" s="20"/>
      <c r="D190" s="20"/>
      <c r="E190" s="20"/>
      <c r="F190" s="32"/>
      <c r="G190" s="33"/>
      <c r="H190" s="33"/>
      <c r="I190" s="34"/>
      <c r="J190" s="34"/>
      <c r="K190" s="34"/>
    </row>
    <row r="191" spans="2:11">
      <c r="B191" s="20"/>
      <c r="C191" s="20"/>
      <c r="D191" s="20"/>
      <c r="E191" s="20"/>
      <c r="F191" s="32"/>
      <c r="G191" s="33"/>
      <c r="H191" s="33"/>
      <c r="I191" s="34"/>
      <c r="J191" s="34"/>
      <c r="K191" s="34"/>
    </row>
    <row r="192" spans="2:11">
      <c r="B192" s="20"/>
      <c r="C192" s="20"/>
      <c r="D192" s="20"/>
      <c r="E192" s="20"/>
      <c r="F192" s="32"/>
      <c r="G192" s="33"/>
      <c r="H192" s="33"/>
      <c r="I192" s="34"/>
      <c r="J192" s="34"/>
      <c r="K192" s="34"/>
    </row>
    <row r="193" spans="2:11">
      <c r="B193" s="20"/>
      <c r="C193" s="20"/>
      <c r="D193" s="20"/>
      <c r="E193" s="20"/>
      <c r="F193" s="32"/>
      <c r="G193" s="33"/>
      <c r="H193" s="33"/>
      <c r="I193" s="34"/>
      <c r="J193" s="34"/>
      <c r="K193" s="34"/>
    </row>
    <row r="194" spans="2:11">
      <c r="B194" s="20"/>
      <c r="C194" s="20"/>
      <c r="D194" s="20"/>
      <c r="E194" s="20"/>
      <c r="F194" s="32"/>
      <c r="G194" s="33"/>
      <c r="H194" s="33"/>
      <c r="I194" s="34"/>
      <c r="J194" s="34"/>
      <c r="K194" s="34"/>
    </row>
    <row r="195" spans="2:11">
      <c r="B195" s="20"/>
      <c r="C195" s="20"/>
      <c r="D195" s="20"/>
      <c r="E195" s="20"/>
      <c r="F195" s="32"/>
      <c r="G195" s="33"/>
      <c r="H195" s="33"/>
      <c r="I195" s="34"/>
      <c r="J195" s="34"/>
      <c r="K195" s="34"/>
    </row>
    <row r="196" spans="2:11">
      <c r="B196" s="20"/>
      <c r="C196" s="20"/>
      <c r="D196" s="20"/>
      <c r="E196" s="20"/>
      <c r="F196" s="32"/>
      <c r="G196" s="33"/>
      <c r="H196" s="33"/>
      <c r="I196" s="34"/>
      <c r="J196" s="34"/>
      <c r="K196" s="34"/>
    </row>
    <row r="197" spans="2:11">
      <c r="B197" s="20"/>
      <c r="C197" s="20"/>
      <c r="D197" s="20"/>
      <c r="E197" s="20"/>
      <c r="F197" s="32"/>
      <c r="G197" s="33"/>
      <c r="H197" s="33"/>
      <c r="I197" s="34"/>
      <c r="J197" s="34"/>
      <c r="K197" s="34"/>
    </row>
    <row r="198" spans="2:11">
      <c r="B198" s="20"/>
      <c r="C198" s="20"/>
      <c r="D198" s="20"/>
      <c r="E198" s="20"/>
      <c r="F198" s="32"/>
      <c r="G198" s="33"/>
      <c r="H198" s="33"/>
      <c r="I198" s="34"/>
      <c r="J198" s="34"/>
      <c r="K198" s="34"/>
    </row>
    <row r="199" spans="2:11">
      <c r="B199" s="20"/>
      <c r="C199" s="20"/>
      <c r="D199" s="20"/>
      <c r="E199" s="20"/>
      <c r="F199" s="32"/>
      <c r="G199" s="33"/>
      <c r="H199" s="33"/>
      <c r="I199" s="34"/>
      <c r="J199" s="34"/>
      <c r="K199" s="34"/>
    </row>
    <row r="200" spans="2:11">
      <c r="B200" s="20"/>
      <c r="C200" s="20"/>
      <c r="D200" s="20"/>
      <c r="E200" s="20"/>
      <c r="F200" s="32"/>
      <c r="G200" s="33"/>
      <c r="H200" s="33"/>
      <c r="I200" s="34"/>
      <c r="J200" s="34"/>
      <c r="K200" s="34"/>
    </row>
    <row r="201" spans="2:11">
      <c r="B201" s="20"/>
      <c r="C201" s="20"/>
      <c r="D201" s="20"/>
      <c r="E201" s="20"/>
      <c r="F201" s="32"/>
      <c r="G201" s="33"/>
      <c r="H201" s="33"/>
      <c r="I201" s="34"/>
      <c r="J201" s="34"/>
      <c r="K201" s="34"/>
    </row>
    <row r="202" spans="2:11">
      <c r="B202" s="20"/>
      <c r="C202" s="20"/>
      <c r="D202" s="20"/>
      <c r="E202" s="20"/>
      <c r="F202" s="32"/>
      <c r="G202" s="33"/>
      <c r="H202" s="33"/>
      <c r="I202" s="34"/>
      <c r="J202" s="34"/>
      <c r="K202" s="34"/>
    </row>
    <row r="203" spans="2:11">
      <c r="B203" s="20"/>
      <c r="C203" s="20"/>
      <c r="D203" s="20"/>
      <c r="E203" s="20"/>
      <c r="F203" s="32"/>
      <c r="G203" s="33"/>
      <c r="H203" s="33"/>
      <c r="I203" s="34"/>
      <c r="J203" s="34"/>
      <c r="K203" s="34"/>
    </row>
    <row r="204" spans="2:11">
      <c r="B204" s="20"/>
      <c r="C204" s="20"/>
      <c r="D204" s="20"/>
      <c r="E204" s="20"/>
      <c r="F204" s="32"/>
      <c r="G204" s="33"/>
      <c r="H204" s="33"/>
      <c r="I204" s="34"/>
      <c r="J204" s="34"/>
      <c r="K204" s="34"/>
    </row>
    <row r="205" spans="2:11">
      <c r="B205" s="20"/>
      <c r="C205" s="20"/>
      <c r="D205" s="20"/>
      <c r="E205" s="20"/>
      <c r="F205" s="32"/>
      <c r="G205" s="35"/>
      <c r="H205" s="35"/>
    </row>
    <row r="206" spans="2:11">
      <c r="B206" s="20"/>
      <c r="C206" s="20"/>
      <c r="D206" s="20"/>
      <c r="E206" s="20"/>
      <c r="F206" s="32"/>
      <c r="G206" s="35"/>
      <c r="H206" s="35"/>
    </row>
    <row r="207" spans="2:11">
      <c r="E207" s="20"/>
      <c r="F207" s="32"/>
    </row>
    <row r="208" spans="2:11">
      <c r="E208" s="20"/>
      <c r="F208" s="32"/>
    </row>
    <row r="209" spans="2:11">
      <c r="E209" s="20"/>
      <c r="F209" s="32"/>
    </row>
    <row r="210" spans="2:11">
      <c r="E210" s="20"/>
      <c r="F210" s="32"/>
    </row>
    <row r="211" spans="2:11">
      <c r="E211" s="20"/>
      <c r="F211" s="32"/>
    </row>
    <row r="212" spans="2:11">
      <c r="B212" s="21"/>
      <c r="C212" s="21"/>
      <c r="D212" s="21"/>
      <c r="E212" s="21"/>
      <c r="F212" s="22"/>
      <c r="G212" s="22"/>
      <c r="H212" s="22"/>
      <c r="I212" s="20"/>
      <c r="J212" s="20"/>
    </row>
    <row r="213" spans="2:11">
      <c r="B213" s="21"/>
      <c r="C213" s="21"/>
      <c r="D213" s="21"/>
      <c r="E213" s="21"/>
      <c r="F213" s="22"/>
      <c r="G213" s="22"/>
      <c r="H213" s="22"/>
      <c r="I213" s="20"/>
      <c r="J213" s="20"/>
    </row>
    <row r="214" spans="2:11">
      <c r="B214" s="21"/>
      <c r="C214" s="21"/>
      <c r="D214" s="21"/>
      <c r="E214" s="21"/>
      <c r="F214" s="22"/>
      <c r="G214" s="22"/>
      <c r="H214" s="22"/>
      <c r="I214" s="20"/>
      <c r="J214" s="20"/>
    </row>
    <row r="215" spans="2:11">
      <c r="B215" s="21"/>
      <c r="C215" s="21"/>
      <c r="D215" s="21"/>
      <c r="E215" s="21"/>
      <c r="F215" s="22"/>
      <c r="G215" s="22"/>
      <c r="H215" s="22"/>
      <c r="I215" s="20"/>
      <c r="J215" s="20"/>
    </row>
    <row r="216" spans="2:11">
      <c r="B216" s="21"/>
      <c r="C216" s="21"/>
      <c r="D216" s="21"/>
      <c r="E216" s="21"/>
      <c r="F216" s="22"/>
      <c r="G216" s="22"/>
      <c r="H216" s="22"/>
      <c r="I216" s="20"/>
      <c r="J216" s="20"/>
    </row>
    <row r="217" spans="2:11">
      <c r="B217" s="21"/>
      <c r="C217" s="21"/>
      <c r="D217" s="21"/>
      <c r="E217" s="21"/>
      <c r="F217" s="22"/>
      <c r="G217" s="22"/>
      <c r="H217" s="22"/>
      <c r="I217" s="20"/>
      <c r="J217" s="20"/>
      <c r="K217" s="20"/>
    </row>
    <row r="218" spans="2:11">
      <c r="B218" s="21"/>
      <c r="C218" s="21"/>
      <c r="D218" s="21"/>
      <c r="E218" s="21"/>
      <c r="F218" s="22"/>
      <c r="G218" s="22"/>
      <c r="H218" s="22"/>
      <c r="I218" s="20"/>
      <c r="J218" s="20"/>
    </row>
    <row r="219" spans="2:11">
      <c r="B219" s="21"/>
      <c r="C219" s="21"/>
      <c r="D219" s="21"/>
      <c r="E219" s="21"/>
      <c r="F219" s="22"/>
      <c r="G219" s="22"/>
      <c r="H219" s="22"/>
      <c r="I219" s="20"/>
      <c r="J219" s="20"/>
    </row>
    <row r="220" spans="2:11">
      <c r="B220" s="21"/>
      <c r="C220" s="21"/>
      <c r="D220" s="21"/>
      <c r="E220" s="21"/>
      <c r="F220" s="22"/>
      <c r="G220" s="22"/>
      <c r="H220" s="22"/>
      <c r="I220" s="20"/>
      <c r="J220" s="20"/>
      <c r="K220" s="20"/>
    </row>
    <row r="221" spans="2:11">
      <c r="B221" s="21"/>
      <c r="C221" s="21"/>
      <c r="D221" s="21"/>
      <c r="E221" s="21"/>
      <c r="F221" s="22"/>
      <c r="G221" s="22"/>
      <c r="H221" s="22"/>
      <c r="I221" s="20"/>
      <c r="J221" s="20"/>
    </row>
    <row r="222" spans="2:11">
      <c r="B222" s="21"/>
      <c r="C222" s="21"/>
      <c r="D222" s="21"/>
      <c r="E222" s="21"/>
      <c r="F222" s="22"/>
      <c r="G222" s="22"/>
      <c r="H222" s="22"/>
      <c r="I222" s="20"/>
      <c r="J222" s="20"/>
    </row>
    <row r="223" spans="2:11">
      <c r="B223" s="21"/>
      <c r="C223" s="21"/>
      <c r="D223" s="21"/>
      <c r="E223" s="21"/>
      <c r="F223" s="22"/>
      <c r="G223" s="22"/>
      <c r="H223" s="22"/>
      <c r="I223" s="20"/>
      <c r="J223" s="20"/>
      <c r="K223" s="20"/>
    </row>
    <row r="224" spans="2:11">
      <c r="B224" s="21"/>
      <c r="C224" s="21"/>
      <c r="D224" s="21"/>
      <c r="E224" s="21"/>
      <c r="F224" s="22"/>
      <c r="G224" s="22"/>
      <c r="H224" s="22"/>
      <c r="I224" s="20"/>
      <c r="J224" s="20"/>
    </row>
    <row r="225" spans="2:11">
      <c r="B225" s="21"/>
      <c r="C225" s="21"/>
      <c r="D225" s="21"/>
      <c r="E225" s="21"/>
      <c r="F225" s="22"/>
      <c r="G225" s="22"/>
      <c r="H225" s="22"/>
      <c r="I225" s="20"/>
      <c r="J225" s="20"/>
    </row>
    <row r="226" spans="2:11">
      <c r="B226" s="21"/>
      <c r="C226" s="21"/>
      <c r="D226" s="21"/>
      <c r="E226" s="21"/>
      <c r="F226" s="22"/>
      <c r="G226" s="22"/>
      <c r="H226" s="22"/>
      <c r="I226" s="20"/>
      <c r="J226" s="20"/>
    </row>
    <row r="227" spans="2:11">
      <c r="B227" s="21"/>
      <c r="C227" s="21"/>
      <c r="D227" s="21"/>
      <c r="E227" s="21"/>
      <c r="F227" s="22"/>
      <c r="G227" s="22"/>
      <c r="H227" s="22"/>
      <c r="I227" s="20"/>
      <c r="J227" s="20"/>
      <c r="K227" s="20"/>
    </row>
    <row r="228" spans="2:11">
      <c r="B228" s="21"/>
      <c r="C228" s="21"/>
      <c r="D228" s="21"/>
      <c r="E228" s="21"/>
      <c r="F228" s="22"/>
      <c r="G228" s="22"/>
      <c r="H228" s="22"/>
      <c r="I228" s="20"/>
      <c r="J228" s="20"/>
      <c r="K228" s="20"/>
    </row>
    <row r="229" spans="2:11">
      <c r="B229" s="21"/>
      <c r="C229" s="21"/>
      <c r="D229" s="21"/>
      <c r="E229" s="21"/>
      <c r="F229" s="22"/>
      <c r="G229" s="22"/>
      <c r="H229" s="22"/>
      <c r="I229" s="20"/>
      <c r="J229" s="20"/>
      <c r="K229" s="20"/>
    </row>
    <row r="230" spans="2:11">
      <c r="B230" s="21"/>
      <c r="C230" s="21"/>
      <c r="D230" s="21"/>
      <c r="E230" s="21"/>
      <c r="F230" s="22"/>
      <c r="G230" s="22"/>
      <c r="H230" s="22"/>
      <c r="I230" s="20"/>
      <c r="J230" s="20"/>
    </row>
    <row r="231" spans="2:11">
      <c r="B231" s="21"/>
      <c r="C231" s="21"/>
      <c r="D231" s="21"/>
      <c r="E231" s="21"/>
      <c r="F231" s="22"/>
      <c r="G231" s="22"/>
      <c r="H231" s="22"/>
      <c r="I231" s="20"/>
      <c r="J231" s="20"/>
    </row>
    <row r="232" spans="2:11">
      <c r="B232" s="21"/>
      <c r="C232" s="21"/>
      <c r="D232" s="21"/>
      <c r="E232" s="21"/>
      <c r="F232" s="22"/>
      <c r="G232" s="22"/>
      <c r="H232" s="22"/>
      <c r="I232" s="20"/>
      <c r="J232" s="20"/>
    </row>
    <row r="233" spans="2:11">
      <c r="B233" s="21"/>
      <c r="C233" s="21"/>
      <c r="D233" s="21"/>
      <c r="E233" s="21"/>
      <c r="F233" s="22"/>
      <c r="G233" s="22"/>
      <c r="H233" s="22"/>
      <c r="I233" s="20"/>
      <c r="J233" s="20"/>
    </row>
    <row r="234" spans="2:11">
      <c r="B234" s="21"/>
      <c r="C234" s="21"/>
      <c r="D234" s="21"/>
      <c r="E234" s="21"/>
      <c r="F234" s="22"/>
      <c r="G234" s="22"/>
      <c r="H234" s="22"/>
      <c r="I234" s="20"/>
      <c r="J234" s="20"/>
    </row>
    <row r="235" spans="2:11">
      <c r="B235" s="21"/>
      <c r="C235" s="21"/>
      <c r="D235" s="21"/>
      <c r="E235" s="21"/>
      <c r="F235" s="22"/>
      <c r="G235" s="22"/>
      <c r="H235" s="22"/>
      <c r="I235" s="20"/>
      <c r="J235" s="20"/>
    </row>
    <row r="236" spans="2:11">
      <c r="B236" s="21"/>
      <c r="C236" s="21"/>
      <c r="D236" s="21"/>
      <c r="E236" s="21"/>
      <c r="F236" s="22"/>
      <c r="G236" s="22"/>
      <c r="H236" s="22"/>
      <c r="I236" s="20"/>
      <c r="J236" s="20"/>
      <c r="K236" s="20"/>
    </row>
    <row r="237" spans="2:11">
      <c r="B237" s="21"/>
      <c r="C237" s="21"/>
      <c r="D237" s="21"/>
      <c r="E237" s="21"/>
      <c r="F237" s="22"/>
      <c r="G237" s="22"/>
      <c r="H237" s="22"/>
      <c r="I237" s="20"/>
      <c r="J237" s="20"/>
    </row>
    <row r="238" spans="2:11">
      <c r="B238" s="21"/>
      <c r="C238" s="21"/>
      <c r="D238" s="21"/>
      <c r="E238" s="21"/>
      <c r="F238" s="22"/>
      <c r="G238" s="22"/>
      <c r="H238" s="22"/>
      <c r="I238" s="20"/>
      <c r="J238" s="20"/>
    </row>
    <row r="239" spans="2:11">
      <c r="B239" s="21"/>
      <c r="C239" s="21"/>
      <c r="D239" s="21"/>
      <c r="E239" s="21"/>
      <c r="F239" s="22"/>
      <c r="G239" s="22"/>
      <c r="H239" s="22"/>
      <c r="I239" s="20"/>
      <c r="J239" s="20"/>
    </row>
    <row r="240" spans="2:11">
      <c r="B240" s="21"/>
      <c r="C240" s="21"/>
      <c r="D240" s="21"/>
      <c r="E240" s="21"/>
      <c r="F240" s="22"/>
      <c r="G240" s="22"/>
      <c r="H240" s="22"/>
      <c r="I240" s="20"/>
      <c r="J240" s="20"/>
      <c r="K240" s="20"/>
    </row>
    <row r="241" spans="2:11">
      <c r="B241" s="21"/>
      <c r="C241" s="21"/>
      <c r="D241" s="21"/>
      <c r="E241" s="21"/>
      <c r="F241" s="22"/>
      <c r="G241" s="22"/>
      <c r="H241" s="22"/>
      <c r="I241" s="20"/>
      <c r="J241" s="20"/>
      <c r="K241" s="20"/>
    </row>
    <row r="242" spans="2:11">
      <c r="B242" s="21"/>
      <c r="C242" s="21"/>
      <c r="D242" s="21"/>
      <c r="E242" s="21"/>
      <c r="F242" s="22"/>
      <c r="G242" s="22"/>
      <c r="H242" s="22"/>
      <c r="I242" s="20"/>
      <c r="J242" s="20"/>
    </row>
    <row r="243" spans="2:11">
      <c r="B243" s="21"/>
      <c r="C243" s="21"/>
      <c r="D243" s="21"/>
      <c r="E243" s="21"/>
      <c r="F243" s="22"/>
      <c r="G243" s="22"/>
      <c r="H243" s="22"/>
      <c r="I243" s="20"/>
      <c r="J243" s="20"/>
      <c r="K243" s="20"/>
    </row>
    <row r="244" spans="2:11">
      <c r="B244" s="21"/>
      <c r="C244" s="21"/>
      <c r="D244" s="21"/>
      <c r="E244" s="21"/>
      <c r="F244" s="22"/>
      <c r="G244" s="22"/>
      <c r="H244" s="22"/>
      <c r="I244" s="20"/>
      <c r="J244" s="20"/>
      <c r="K244" s="20"/>
    </row>
    <row r="245" spans="2:11">
      <c r="B245" s="21"/>
      <c r="C245" s="21"/>
      <c r="D245" s="21"/>
      <c r="E245" s="21"/>
      <c r="F245" s="22"/>
      <c r="G245" s="22"/>
      <c r="H245" s="22"/>
      <c r="I245" s="20"/>
      <c r="J245" s="20"/>
      <c r="K245" s="20"/>
    </row>
    <row r="246" spans="2:11">
      <c r="B246" s="21"/>
      <c r="C246" s="21"/>
      <c r="D246" s="21"/>
      <c r="E246" s="21"/>
      <c r="F246" s="22"/>
      <c r="G246" s="22"/>
      <c r="H246" s="22"/>
      <c r="I246" s="20"/>
      <c r="J246" s="20"/>
    </row>
    <row r="247" spans="2:11">
      <c r="B247" s="21"/>
      <c r="C247" s="21"/>
      <c r="D247" s="21"/>
      <c r="E247" s="21"/>
      <c r="F247" s="22"/>
      <c r="G247" s="22"/>
      <c r="H247" s="22"/>
      <c r="I247" s="20"/>
      <c r="J247" s="20"/>
      <c r="K247" s="20"/>
    </row>
    <row r="248" spans="2:11">
      <c r="B248" s="21"/>
      <c r="C248" s="21"/>
      <c r="D248" s="21"/>
      <c r="E248" s="21"/>
      <c r="F248" s="22"/>
      <c r="G248" s="22"/>
      <c r="H248" s="22"/>
      <c r="I248" s="20"/>
      <c r="J248" s="20"/>
      <c r="K248" s="20"/>
    </row>
    <row r="249" spans="2:11">
      <c r="B249" s="21"/>
      <c r="C249" s="21"/>
      <c r="D249" s="21"/>
      <c r="E249" s="21"/>
      <c r="F249" s="22"/>
      <c r="G249" s="22"/>
      <c r="H249" s="22"/>
      <c r="I249" s="20"/>
      <c r="J249" s="20"/>
    </row>
    <row r="250" spans="2:11">
      <c r="B250" s="21"/>
      <c r="C250" s="21"/>
      <c r="D250" s="21"/>
      <c r="E250" s="21"/>
      <c r="F250" s="22"/>
      <c r="G250" s="22"/>
      <c r="H250" s="22"/>
      <c r="I250" s="20"/>
      <c r="J250" s="20"/>
    </row>
    <row r="251" spans="2:11">
      <c r="B251" s="21"/>
      <c r="C251" s="21"/>
      <c r="D251" s="21"/>
      <c r="E251" s="21"/>
      <c r="F251" s="22"/>
      <c r="G251" s="22"/>
      <c r="H251" s="22"/>
      <c r="I251" s="20"/>
      <c r="J251" s="20"/>
    </row>
    <row r="252" spans="2:11">
      <c r="B252" s="21"/>
      <c r="C252" s="21"/>
      <c r="D252" s="21"/>
      <c r="E252" s="21"/>
      <c r="F252" s="22"/>
      <c r="G252" s="22"/>
      <c r="H252" s="22"/>
      <c r="I252" s="20"/>
      <c r="J252" s="20"/>
    </row>
    <row r="253" spans="2:11">
      <c r="B253" s="21"/>
      <c r="C253" s="21"/>
      <c r="D253" s="21"/>
      <c r="E253" s="21"/>
      <c r="F253" s="22"/>
      <c r="G253" s="22"/>
      <c r="H253" s="22"/>
      <c r="I253" s="20"/>
      <c r="J253" s="20"/>
    </row>
    <row r="254" spans="2:11">
      <c r="B254" s="21"/>
      <c r="C254" s="21"/>
      <c r="D254" s="21"/>
      <c r="E254" s="21"/>
      <c r="F254" s="22"/>
      <c r="G254" s="22"/>
      <c r="H254" s="22"/>
      <c r="I254" s="20"/>
      <c r="J254" s="20"/>
    </row>
    <row r="255" spans="2:11">
      <c r="B255" s="21"/>
      <c r="C255" s="21"/>
      <c r="D255" s="21"/>
      <c r="E255" s="21"/>
      <c r="F255" s="22"/>
      <c r="G255" s="22"/>
      <c r="H255" s="22"/>
      <c r="I255" s="20"/>
      <c r="J255" s="20"/>
    </row>
    <row r="256" spans="2:11">
      <c r="B256" s="21"/>
      <c r="C256" s="21"/>
      <c r="D256" s="21"/>
      <c r="E256" s="21"/>
      <c r="F256" s="22"/>
      <c r="G256" s="22"/>
      <c r="H256" s="22"/>
      <c r="I256" s="20"/>
      <c r="J256" s="20"/>
      <c r="K256" s="20"/>
    </row>
    <row r="257" spans="2:11">
      <c r="B257" s="21"/>
      <c r="C257" s="21"/>
      <c r="D257" s="21"/>
      <c r="E257" s="21"/>
      <c r="F257" s="22"/>
      <c r="G257" s="22"/>
      <c r="H257" s="22"/>
      <c r="I257" s="20"/>
      <c r="J257" s="20"/>
    </row>
    <row r="258" spans="2:11">
      <c r="B258" s="21"/>
      <c r="C258" s="21"/>
      <c r="D258" s="21"/>
      <c r="E258" s="21"/>
      <c r="F258" s="22"/>
      <c r="G258" s="22"/>
      <c r="H258" s="22"/>
      <c r="I258" s="20"/>
      <c r="J258" s="20"/>
      <c r="K258" s="20"/>
    </row>
    <row r="259" spans="2:11">
      <c r="B259" s="21"/>
      <c r="C259" s="21"/>
      <c r="D259" s="21"/>
      <c r="E259" s="21"/>
      <c r="F259" s="22"/>
      <c r="G259" s="22"/>
      <c r="H259" s="22"/>
      <c r="I259" s="20"/>
      <c r="J259" s="20"/>
      <c r="K259" s="20"/>
    </row>
    <row r="260" spans="2:11">
      <c r="B260" s="21"/>
      <c r="C260" s="21"/>
      <c r="D260" s="21"/>
      <c r="E260" s="21"/>
      <c r="F260" s="22"/>
      <c r="G260" s="22"/>
      <c r="H260" s="22"/>
      <c r="I260" s="20"/>
      <c r="J260" s="20"/>
      <c r="K260" s="20"/>
    </row>
    <row r="261" spans="2:11">
      <c r="B261" s="21"/>
      <c r="C261" s="21"/>
      <c r="D261" s="21"/>
      <c r="E261" s="21"/>
      <c r="F261" s="22"/>
      <c r="G261" s="22"/>
      <c r="H261" s="22"/>
      <c r="I261" s="20"/>
      <c r="J261" s="20"/>
    </row>
    <row r="262" spans="2:11">
      <c r="B262" s="21"/>
      <c r="C262" s="21"/>
      <c r="D262" s="21"/>
      <c r="E262" s="21"/>
      <c r="F262" s="22"/>
      <c r="G262" s="22"/>
      <c r="H262" s="22"/>
      <c r="I262" s="20"/>
      <c r="J262" s="20"/>
    </row>
    <row r="263" spans="2:11">
      <c r="B263" s="21"/>
      <c r="C263" s="21"/>
      <c r="D263" s="21"/>
      <c r="E263" s="21"/>
      <c r="F263" s="22"/>
      <c r="G263" s="22"/>
      <c r="H263" s="22"/>
      <c r="I263" s="20"/>
      <c r="J263" s="20"/>
    </row>
    <row r="264" spans="2:11">
      <c r="B264" s="21"/>
      <c r="C264" s="21"/>
      <c r="D264" s="21"/>
      <c r="E264" s="21"/>
      <c r="F264" s="22"/>
      <c r="G264" s="22"/>
      <c r="H264" s="22"/>
      <c r="I264" s="20"/>
      <c r="J264" s="20"/>
    </row>
    <row r="265" spans="2:11">
      <c r="B265" s="21"/>
      <c r="C265" s="21"/>
      <c r="D265" s="21"/>
      <c r="E265" s="21"/>
      <c r="F265" s="22"/>
      <c r="G265" s="22"/>
      <c r="H265" s="22"/>
      <c r="I265" s="20"/>
      <c r="J265" s="20"/>
    </row>
    <row r="266" spans="2:11">
      <c r="B266" s="21"/>
      <c r="C266" s="21"/>
      <c r="D266" s="21"/>
      <c r="E266" s="21"/>
      <c r="F266" s="22"/>
      <c r="G266" s="22"/>
      <c r="H266" s="22"/>
      <c r="I266" s="20"/>
      <c r="J266" s="20"/>
      <c r="K266" s="20"/>
    </row>
    <row r="267" spans="2:11">
      <c r="B267" s="21"/>
      <c r="C267" s="21"/>
      <c r="D267" s="21"/>
      <c r="E267" s="21"/>
      <c r="F267" s="22"/>
      <c r="G267" s="22"/>
      <c r="H267" s="22"/>
      <c r="I267" s="20"/>
      <c r="J267" s="20"/>
    </row>
    <row r="268" spans="2:11">
      <c r="B268" s="21"/>
      <c r="C268" s="21"/>
      <c r="D268" s="21"/>
      <c r="E268" s="21"/>
      <c r="F268" s="22"/>
      <c r="G268" s="22"/>
      <c r="H268" s="22"/>
      <c r="I268" s="20"/>
      <c r="J268" s="20"/>
      <c r="K268" s="20"/>
    </row>
    <row r="269" spans="2:11">
      <c r="B269" s="21"/>
      <c r="C269" s="21"/>
      <c r="D269" s="21"/>
      <c r="E269" s="21"/>
      <c r="F269" s="22"/>
      <c r="G269" s="22"/>
      <c r="H269" s="22"/>
      <c r="I269" s="20"/>
      <c r="J269" s="20"/>
    </row>
    <row r="270" spans="2:11">
      <c r="B270" s="21"/>
      <c r="C270" s="21"/>
      <c r="D270" s="21"/>
      <c r="E270" s="21"/>
      <c r="F270" s="22"/>
      <c r="G270" s="22"/>
      <c r="H270" s="22"/>
      <c r="I270" s="20"/>
      <c r="J270" s="20"/>
    </row>
    <row r="271" spans="2:11">
      <c r="B271" s="21"/>
      <c r="C271" s="21"/>
      <c r="D271" s="21"/>
      <c r="E271" s="21"/>
      <c r="F271" s="22"/>
      <c r="G271" s="22"/>
      <c r="H271" s="22"/>
      <c r="I271" s="20"/>
      <c r="J271" s="20"/>
    </row>
    <row r="272" spans="2:11">
      <c r="B272" s="21"/>
      <c r="C272" s="21"/>
      <c r="D272" s="21"/>
      <c r="E272" s="21"/>
      <c r="F272" s="22"/>
      <c r="G272" s="22"/>
      <c r="H272" s="22"/>
      <c r="I272" s="20"/>
      <c r="J272" s="20"/>
    </row>
    <row r="273" spans="2:11">
      <c r="B273" s="21"/>
      <c r="C273" s="21"/>
      <c r="D273" s="21"/>
      <c r="E273" s="21"/>
      <c r="F273" s="22"/>
      <c r="G273" s="22"/>
      <c r="H273" s="22"/>
      <c r="I273" s="20"/>
      <c r="J273" s="20"/>
    </row>
    <row r="274" spans="2:11">
      <c r="B274" s="21"/>
      <c r="C274" s="21"/>
      <c r="D274" s="21"/>
      <c r="E274" s="21"/>
      <c r="F274" s="22"/>
      <c r="G274" s="22"/>
      <c r="H274" s="22"/>
      <c r="I274" s="20"/>
      <c r="J274" s="20"/>
    </row>
    <row r="275" spans="2:11">
      <c r="B275" s="21"/>
      <c r="C275" s="21"/>
      <c r="D275" s="21"/>
      <c r="E275" s="21"/>
      <c r="F275" s="22"/>
      <c r="G275" s="22"/>
      <c r="H275" s="22"/>
      <c r="I275" s="20"/>
      <c r="J275" s="20"/>
    </row>
    <row r="276" spans="2:11">
      <c r="B276" s="21"/>
      <c r="C276" s="21"/>
      <c r="D276" s="21"/>
      <c r="E276" s="21"/>
      <c r="F276" s="22"/>
      <c r="G276" s="22"/>
      <c r="H276" s="22"/>
      <c r="I276" s="20"/>
      <c r="J276" s="20"/>
    </row>
    <row r="277" spans="2:11">
      <c r="B277" s="21"/>
      <c r="C277" s="21"/>
      <c r="D277" s="21"/>
      <c r="E277" s="21"/>
      <c r="F277" s="22"/>
      <c r="G277" s="22"/>
      <c r="H277" s="22"/>
      <c r="I277" s="20"/>
      <c r="J277" s="20"/>
    </row>
    <row r="278" spans="2:11">
      <c r="B278" s="21"/>
      <c r="C278" s="21"/>
      <c r="D278" s="21"/>
      <c r="E278" s="21"/>
      <c r="F278" s="22"/>
      <c r="G278" s="22"/>
      <c r="H278" s="22"/>
      <c r="I278" s="20"/>
      <c r="J278" s="20"/>
    </row>
    <row r="279" spans="2:11">
      <c r="B279" s="21"/>
      <c r="C279" s="21"/>
      <c r="D279" s="21"/>
      <c r="E279" s="21"/>
      <c r="F279" s="22"/>
      <c r="G279" s="22"/>
      <c r="H279" s="22"/>
      <c r="I279" s="20"/>
      <c r="J279" s="20"/>
    </row>
    <row r="280" spans="2:11">
      <c r="B280" s="21"/>
      <c r="C280" s="21"/>
      <c r="D280" s="21"/>
      <c r="E280" s="21"/>
      <c r="F280" s="22"/>
      <c r="G280" s="22"/>
      <c r="H280" s="22"/>
      <c r="I280" s="20"/>
      <c r="J280" s="20"/>
      <c r="K280" s="20"/>
    </row>
    <row r="281" spans="2:11">
      <c r="B281" s="21"/>
      <c r="C281" s="21"/>
      <c r="D281" s="21"/>
      <c r="E281" s="21"/>
      <c r="F281" s="22"/>
      <c r="G281" s="22"/>
      <c r="H281" s="22"/>
      <c r="I281" s="20"/>
      <c r="J281" s="20"/>
      <c r="K281" s="20"/>
    </row>
    <row r="282" spans="2:11">
      <c r="B282" s="21"/>
      <c r="C282" s="21"/>
      <c r="D282" s="21"/>
      <c r="E282" s="21"/>
      <c r="F282" s="22"/>
      <c r="G282" s="22"/>
      <c r="H282" s="22"/>
      <c r="I282" s="20"/>
      <c r="J282" s="20"/>
    </row>
    <row r="283" spans="2:11">
      <c r="B283" s="21"/>
      <c r="C283" s="21"/>
      <c r="D283" s="21"/>
      <c r="E283" s="21"/>
      <c r="F283" s="22"/>
      <c r="G283" s="22"/>
      <c r="H283" s="22"/>
      <c r="I283" s="20"/>
      <c r="J283" s="20"/>
      <c r="K283" s="20"/>
    </row>
    <row r="284" spans="2:11">
      <c r="B284" s="21"/>
      <c r="C284" s="21"/>
      <c r="D284" s="21"/>
      <c r="E284" s="21"/>
      <c r="F284" s="22"/>
      <c r="G284" s="22"/>
      <c r="H284" s="22"/>
      <c r="I284" s="20"/>
      <c r="J284" s="20"/>
    </row>
    <row r="285" spans="2:11">
      <c r="B285" s="21"/>
      <c r="C285" s="21"/>
      <c r="D285" s="21"/>
      <c r="E285" s="21"/>
      <c r="F285" s="22"/>
      <c r="G285" s="22"/>
      <c r="H285" s="22"/>
      <c r="I285" s="20"/>
      <c r="J285" s="20"/>
    </row>
    <row r="286" spans="2:11">
      <c r="B286" s="21"/>
      <c r="C286" s="21"/>
      <c r="D286" s="21"/>
      <c r="E286" s="21"/>
      <c r="F286" s="22"/>
      <c r="G286" s="22"/>
      <c r="H286" s="22"/>
      <c r="I286" s="20"/>
      <c r="J286" s="20"/>
    </row>
    <row r="287" spans="2:11">
      <c r="B287" s="21"/>
      <c r="C287" s="21"/>
      <c r="D287" s="21"/>
      <c r="E287" s="21"/>
      <c r="F287" s="22"/>
      <c r="G287" s="22"/>
      <c r="H287" s="22"/>
      <c r="I287" s="20"/>
      <c r="J287" s="20"/>
      <c r="K287" s="20"/>
    </row>
    <row r="288" spans="2:11">
      <c r="B288" s="21"/>
      <c r="C288" s="21"/>
      <c r="D288" s="21"/>
      <c r="E288" s="21"/>
      <c r="F288" s="22"/>
      <c r="G288" s="22"/>
      <c r="H288" s="22"/>
      <c r="I288" s="20"/>
      <c r="J288" s="20"/>
    </row>
    <row r="289" spans="2:11">
      <c r="B289" s="21"/>
      <c r="C289" s="21"/>
      <c r="D289" s="21"/>
      <c r="E289" s="21"/>
      <c r="F289" s="22"/>
      <c r="G289" s="22"/>
      <c r="H289" s="22"/>
      <c r="I289" s="20"/>
      <c r="J289" s="20"/>
    </row>
    <row r="290" spans="2:11">
      <c r="B290" s="21"/>
      <c r="C290" s="21"/>
      <c r="D290" s="21"/>
      <c r="E290" s="21"/>
      <c r="F290" s="22"/>
      <c r="G290" s="22"/>
      <c r="H290" s="22"/>
      <c r="I290" s="20"/>
      <c r="J290" s="20"/>
    </row>
    <row r="291" spans="2:11">
      <c r="B291" s="21"/>
      <c r="C291" s="21"/>
      <c r="D291" s="21"/>
      <c r="E291" s="21"/>
      <c r="F291" s="22"/>
      <c r="G291" s="22"/>
      <c r="H291" s="22"/>
      <c r="I291" s="20"/>
      <c r="J291" s="20"/>
    </row>
    <row r="292" spans="2:11">
      <c r="B292" s="21"/>
      <c r="C292" s="21"/>
      <c r="D292" s="21"/>
      <c r="E292" s="21"/>
      <c r="F292" s="22"/>
      <c r="G292" s="22"/>
      <c r="H292" s="22"/>
      <c r="I292" s="20"/>
      <c r="J292" s="20"/>
    </row>
    <row r="293" spans="2:11">
      <c r="B293" s="21"/>
      <c r="C293" s="21"/>
      <c r="D293" s="21"/>
      <c r="E293" s="21"/>
      <c r="F293" s="22"/>
      <c r="G293" s="22"/>
      <c r="H293" s="22"/>
      <c r="I293" s="20"/>
      <c r="J293" s="20"/>
      <c r="K293" s="20"/>
    </row>
    <row r="294" spans="2:11">
      <c r="B294" s="21"/>
      <c r="C294" s="21"/>
      <c r="D294" s="21"/>
      <c r="E294" s="21"/>
      <c r="F294" s="22"/>
      <c r="G294" s="22"/>
      <c r="H294" s="22"/>
      <c r="I294" s="20"/>
      <c r="J294" s="20"/>
      <c r="K294" s="20"/>
    </row>
    <row r="295" spans="2:11">
      <c r="B295" s="21"/>
      <c r="C295" s="21"/>
      <c r="D295" s="21"/>
      <c r="E295" s="21"/>
      <c r="F295" s="22"/>
      <c r="G295" s="22"/>
      <c r="H295" s="22"/>
      <c r="I295" s="20"/>
      <c r="J295" s="20"/>
      <c r="K295" s="20"/>
    </row>
    <row r="296" spans="2:11">
      <c r="B296" s="21"/>
      <c r="C296" s="21"/>
      <c r="D296" s="21"/>
      <c r="E296" s="21"/>
      <c r="F296" s="22"/>
      <c r="G296" s="22"/>
      <c r="H296" s="22"/>
      <c r="I296" s="20"/>
      <c r="J296" s="14"/>
    </row>
    <row r="297" spans="2:11">
      <c r="B297" s="21"/>
      <c r="C297" s="21"/>
      <c r="D297" s="21"/>
      <c r="E297" s="21"/>
      <c r="F297" s="22"/>
      <c r="G297" s="22"/>
      <c r="H297" s="22"/>
      <c r="I297" s="20"/>
      <c r="J297" s="20"/>
      <c r="K297" s="20"/>
    </row>
    <row r="298" spans="2:11">
      <c r="B298" s="21"/>
      <c r="C298" s="21"/>
      <c r="D298" s="21"/>
      <c r="E298" s="21"/>
      <c r="F298" s="22"/>
      <c r="G298" s="22"/>
      <c r="H298" s="22"/>
      <c r="I298" s="20"/>
      <c r="J298" s="20"/>
      <c r="K298" s="20"/>
    </row>
    <row r="299" spans="2:11">
      <c r="B299" s="21"/>
      <c r="C299" s="21"/>
      <c r="D299" s="21"/>
      <c r="E299" s="21"/>
      <c r="F299" s="22"/>
      <c r="G299" s="22"/>
      <c r="H299" s="22"/>
      <c r="I299" s="20"/>
      <c r="J299" s="20"/>
    </row>
    <row r="300" spans="2:11">
      <c r="B300" s="21"/>
      <c r="C300" s="21"/>
      <c r="D300" s="21"/>
      <c r="E300" s="21"/>
      <c r="F300" s="22"/>
      <c r="G300" s="22"/>
      <c r="H300" s="22"/>
      <c r="I300" s="20"/>
      <c r="J300" s="20"/>
      <c r="K300" s="20"/>
    </row>
    <row r="301" spans="2:11">
      <c r="B301" s="21"/>
      <c r="C301" s="21"/>
      <c r="D301" s="21"/>
      <c r="E301" s="21"/>
      <c r="F301" s="22"/>
      <c r="G301" s="22"/>
      <c r="H301" s="22"/>
      <c r="I301" s="20"/>
      <c r="J301" s="20"/>
    </row>
    <row r="302" spans="2:11">
      <c r="B302" s="21"/>
      <c r="C302" s="21"/>
      <c r="D302" s="21"/>
      <c r="E302" s="21"/>
      <c r="F302" s="22"/>
      <c r="G302" s="22"/>
      <c r="H302" s="22"/>
      <c r="I302" s="20"/>
      <c r="J302" s="20"/>
    </row>
    <row r="303" spans="2:11">
      <c r="B303" s="21"/>
      <c r="C303" s="21"/>
      <c r="D303" s="21"/>
      <c r="E303" s="21"/>
      <c r="F303" s="22"/>
      <c r="G303" s="22"/>
      <c r="H303" s="22"/>
      <c r="I303" s="20"/>
      <c r="J303" s="20"/>
    </row>
    <row r="304" spans="2:11">
      <c r="B304" s="21"/>
      <c r="C304" s="21"/>
      <c r="D304" s="21"/>
      <c r="E304" s="21"/>
      <c r="F304" s="22"/>
      <c r="G304" s="22"/>
      <c r="H304" s="22"/>
      <c r="I304" s="20"/>
      <c r="J304" s="20"/>
    </row>
    <row r="305" spans="2:11">
      <c r="B305" s="21"/>
      <c r="C305" s="21"/>
      <c r="D305" s="21"/>
      <c r="E305" s="21"/>
      <c r="F305" s="22"/>
      <c r="G305" s="22"/>
      <c r="H305" s="22"/>
      <c r="I305" s="20"/>
      <c r="J305" s="20"/>
      <c r="K305" s="20"/>
    </row>
    <row r="306" spans="2:11">
      <c r="B306" s="21"/>
      <c r="C306" s="21"/>
      <c r="D306" s="21"/>
      <c r="E306" s="21"/>
      <c r="F306" s="22"/>
      <c r="G306" s="22"/>
      <c r="H306" s="22"/>
      <c r="I306" s="20"/>
      <c r="J306" s="20"/>
      <c r="K306" s="20"/>
    </row>
    <row r="307" spans="2:11">
      <c r="B307" s="21"/>
      <c r="C307" s="21"/>
      <c r="D307" s="21"/>
      <c r="E307" s="21"/>
      <c r="F307" s="22"/>
      <c r="G307" s="22"/>
      <c r="H307" s="22"/>
      <c r="I307" s="20"/>
      <c r="J307" s="20"/>
    </row>
    <row r="308" spans="2:11">
      <c r="B308" s="21"/>
      <c r="C308" s="21"/>
      <c r="D308" s="21"/>
      <c r="E308" s="21"/>
      <c r="F308" s="22"/>
      <c r="G308" s="22"/>
      <c r="H308" s="22"/>
      <c r="I308" s="20"/>
      <c r="J308" s="20"/>
    </row>
    <row r="309" spans="2:11">
      <c r="B309" s="21"/>
      <c r="C309" s="21"/>
      <c r="D309" s="21"/>
      <c r="E309" s="21"/>
      <c r="F309" s="22"/>
      <c r="G309" s="22"/>
      <c r="H309" s="22"/>
      <c r="I309" s="20"/>
      <c r="J309" s="20"/>
      <c r="K309" s="20"/>
    </row>
    <row r="310" spans="2:11">
      <c r="B310" s="21"/>
      <c r="C310" s="21"/>
      <c r="D310" s="21"/>
      <c r="E310" s="21"/>
      <c r="F310" s="22"/>
      <c r="G310" s="22"/>
      <c r="H310" s="22"/>
      <c r="I310" s="20"/>
      <c r="J310" s="20"/>
      <c r="K310" s="20"/>
    </row>
    <row r="311" spans="2:11">
      <c r="B311" s="21"/>
      <c r="C311" s="21"/>
      <c r="D311" s="21"/>
      <c r="E311" s="21"/>
      <c r="F311" s="22"/>
      <c r="G311" s="22"/>
      <c r="H311" s="22"/>
      <c r="I311" s="20"/>
      <c r="J311" s="20"/>
      <c r="K311" s="20"/>
    </row>
    <row r="312" spans="2:11">
      <c r="B312" s="21"/>
      <c r="C312" s="21"/>
      <c r="D312" s="21"/>
      <c r="E312" s="21"/>
      <c r="F312" s="22"/>
      <c r="G312" s="22"/>
      <c r="H312" s="22"/>
      <c r="I312" s="20"/>
      <c r="J312" s="20"/>
    </row>
    <row r="313" spans="2:11">
      <c r="B313" s="21"/>
      <c r="C313" s="21"/>
      <c r="D313" s="21"/>
      <c r="E313" s="21"/>
      <c r="F313" s="22"/>
      <c r="G313" s="22"/>
      <c r="H313" s="22"/>
      <c r="I313" s="20"/>
      <c r="J313" s="20"/>
    </row>
    <row r="314" spans="2:11">
      <c r="B314" s="21"/>
      <c r="C314" s="21"/>
      <c r="D314" s="21"/>
      <c r="E314" s="21"/>
      <c r="F314" s="22"/>
      <c r="G314" s="22"/>
      <c r="H314" s="22"/>
      <c r="I314" s="20"/>
      <c r="J314" s="20"/>
      <c r="K314" s="20"/>
    </row>
    <row r="315" spans="2:11">
      <c r="B315" s="21"/>
      <c r="C315" s="21"/>
      <c r="D315" s="21"/>
      <c r="E315" s="21"/>
      <c r="F315" s="22"/>
      <c r="G315" s="22"/>
      <c r="H315" s="22"/>
      <c r="I315" s="20"/>
      <c r="J315" s="20"/>
    </row>
    <row r="316" spans="2:11">
      <c r="B316" s="21"/>
      <c r="C316" s="21"/>
      <c r="D316" s="21"/>
      <c r="E316" s="21"/>
      <c r="F316" s="22"/>
      <c r="G316" s="22"/>
      <c r="H316" s="22"/>
      <c r="I316" s="20"/>
      <c r="J316" s="20"/>
    </row>
    <row r="317" spans="2:11">
      <c r="B317" s="21"/>
      <c r="C317" s="21"/>
      <c r="D317" s="21"/>
      <c r="E317" s="21"/>
      <c r="F317" s="22"/>
      <c r="G317" s="22"/>
      <c r="H317" s="22"/>
      <c r="I317" s="20"/>
      <c r="J317" s="20"/>
      <c r="K317" s="20"/>
    </row>
    <row r="318" spans="2:11">
      <c r="B318" s="21"/>
      <c r="C318" s="21"/>
      <c r="D318" s="21"/>
      <c r="E318" s="21"/>
      <c r="F318" s="22"/>
      <c r="G318" s="22"/>
      <c r="H318" s="22"/>
      <c r="I318" s="20"/>
      <c r="J318" s="20"/>
    </row>
    <row r="319" spans="2:11">
      <c r="B319" s="21"/>
      <c r="C319" s="21"/>
      <c r="D319" s="21"/>
      <c r="E319" s="21"/>
      <c r="F319" s="22"/>
      <c r="G319" s="22"/>
      <c r="H319" s="22"/>
      <c r="I319" s="20"/>
      <c r="J319" s="20"/>
    </row>
    <row r="320" spans="2:11">
      <c r="B320" s="21"/>
      <c r="C320" s="21"/>
      <c r="D320" s="21"/>
      <c r="E320" s="21"/>
      <c r="F320" s="22"/>
      <c r="G320" s="22"/>
      <c r="H320" s="22"/>
      <c r="I320" s="20"/>
      <c r="J320" s="20"/>
    </row>
    <row r="321" spans="2:10">
      <c r="B321" s="21"/>
      <c r="C321" s="21"/>
      <c r="D321" s="21"/>
      <c r="E321" s="21"/>
      <c r="F321" s="22"/>
      <c r="G321" s="22"/>
      <c r="H321" s="22"/>
      <c r="I321" s="20"/>
      <c r="J321" s="20"/>
    </row>
    <row r="322" spans="2:10">
      <c r="B322" s="21"/>
      <c r="C322" s="21"/>
      <c r="D322" s="21"/>
      <c r="E322" s="21"/>
      <c r="F322" s="22"/>
      <c r="G322" s="22"/>
      <c r="H322" s="22"/>
      <c r="I322" s="20"/>
      <c r="J322" s="20"/>
    </row>
    <row r="323" spans="2:10">
      <c r="B323" s="21"/>
      <c r="C323" s="21"/>
      <c r="D323" s="21"/>
      <c r="E323" s="21"/>
      <c r="F323" s="22"/>
      <c r="G323" s="22"/>
      <c r="H323" s="22"/>
      <c r="I323" s="20"/>
      <c r="J323" s="20"/>
    </row>
    <row r="324" spans="2:10">
      <c r="B324" s="21"/>
      <c r="C324" s="21"/>
      <c r="D324" s="21"/>
      <c r="E324" s="21"/>
      <c r="F324" s="22"/>
      <c r="G324" s="22"/>
      <c r="H324" s="22"/>
      <c r="I324" s="20"/>
      <c r="J324" s="20"/>
    </row>
    <row r="325" spans="2:10">
      <c r="B325" s="21"/>
      <c r="C325" s="21"/>
      <c r="D325" s="21"/>
      <c r="E325" s="21"/>
      <c r="F325" s="22"/>
      <c r="G325" s="22"/>
      <c r="H325" s="22"/>
      <c r="I325" s="20"/>
      <c r="J325" s="20"/>
    </row>
    <row r="326" spans="2:10">
      <c r="B326" s="21"/>
      <c r="C326" s="21"/>
      <c r="D326" s="21"/>
      <c r="E326" s="21"/>
      <c r="F326" s="22"/>
      <c r="G326" s="22"/>
      <c r="H326" s="22"/>
    </row>
    <row r="327" spans="2:10">
      <c r="B327" s="21"/>
      <c r="C327" s="21"/>
      <c r="D327" s="21"/>
      <c r="E327" s="21"/>
      <c r="F327" s="22"/>
      <c r="G327" s="22"/>
      <c r="H327" s="22"/>
    </row>
    <row r="328" spans="2:10">
      <c r="B328" s="21"/>
      <c r="C328" s="21"/>
      <c r="D328" s="21"/>
      <c r="E328" s="21"/>
      <c r="F328" s="22"/>
      <c r="G328" s="22"/>
      <c r="H328" s="22"/>
    </row>
    <row r="329" spans="2:10">
      <c r="B329" s="21"/>
      <c r="C329" s="21"/>
      <c r="D329" s="21"/>
      <c r="E329" s="21"/>
      <c r="F329" s="22"/>
      <c r="G329" s="22"/>
      <c r="H329" s="22"/>
    </row>
    <row r="330" spans="2:10">
      <c r="B330" s="21"/>
      <c r="C330" s="21"/>
      <c r="D330" s="21"/>
      <c r="E330" s="21"/>
      <c r="F330" s="22"/>
      <c r="G330" s="22"/>
      <c r="H330" s="22"/>
    </row>
  </sheetData>
  <sortState xmlns:xlrd2="http://schemas.microsoft.com/office/spreadsheetml/2017/richdata2" ref="B24:K325">
    <sortCondition ref="C24:C325"/>
  </sortState>
  <mergeCells count="21">
    <mergeCell ref="O24:U31"/>
    <mergeCell ref="O22:U23"/>
    <mergeCell ref="A14:B14"/>
    <mergeCell ref="A15:B15"/>
    <mergeCell ref="A16:B16"/>
    <mergeCell ref="A17:B17"/>
    <mergeCell ref="A18:B18"/>
    <mergeCell ref="B3:M3"/>
    <mergeCell ref="B1:M1"/>
    <mergeCell ref="B5:M6"/>
    <mergeCell ref="A13:B13"/>
    <mergeCell ref="B8:E8"/>
    <mergeCell ref="B9:E9"/>
    <mergeCell ref="B4:M4"/>
    <mergeCell ref="F10:M10"/>
    <mergeCell ref="B10:E10"/>
    <mergeCell ref="F9:M9"/>
    <mergeCell ref="F8:M8"/>
    <mergeCell ref="M13:O20"/>
    <mergeCell ref="A19:B19"/>
    <mergeCell ref="A20:B20"/>
  </mergeCells>
  <phoneticPr fontId="5" type="noConversion"/>
  <hyperlinks>
    <hyperlink ref="B4" r:id="rId1" xr:uid="{1F6B753F-90C3-4DF6-B5BF-DF8F39458F5E}"/>
  </hyperlinks>
  <pageMargins left="0.75" right="0.75" top="1" bottom="1" header="0.5" footer="0.5"/>
  <pageSetup paperSize="9" orientation="portrait" horizontalDpi="4294967292" verticalDpi="4294967292"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41"/>
  <sheetViews>
    <sheetView topLeftCell="A213" workbookViewId="0">
      <selection activeCell="AG220" sqref="AG220"/>
    </sheetView>
  </sheetViews>
  <sheetFormatPr defaultColWidth="11" defaultRowHeight="15.75"/>
  <cols>
    <col min="1" max="20" width="3.375" customWidth="1"/>
    <col min="21" max="23" width="3.125" customWidth="1"/>
    <col min="24" max="27" width="2.875" customWidth="1"/>
    <col min="28" max="35" width="2.625" customWidth="1"/>
  </cols>
  <sheetData>
    <row r="1" spans="1:35" ht="24.95" customHeight="1">
      <c r="A1" s="41" t="s">
        <v>161</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c r="A2" s="3"/>
      <c r="B2" s="3"/>
      <c r="C2" s="3"/>
      <c r="D2" s="3"/>
      <c r="E2" s="3"/>
      <c r="F2" s="3"/>
      <c r="G2" s="3"/>
      <c r="H2" s="3"/>
      <c r="I2" s="3"/>
      <c r="J2" s="3"/>
      <c r="K2" s="3"/>
      <c r="L2" s="3"/>
      <c r="M2" s="3"/>
      <c r="N2" s="3"/>
      <c r="O2" s="3"/>
      <c r="P2" s="3"/>
      <c r="Q2" s="3"/>
      <c r="R2" s="3"/>
      <c r="S2" s="3"/>
      <c r="T2" s="3"/>
      <c r="U2" s="3"/>
      <c r="V2" s="3"/>
      <c r="W2" s="3"/>
    </row>
    <row r="3" spans="1:35">
      <c r="A3" s="4"/>
      <c r="B3" s="5"/>
      <c r="C3" s="5"/>
      <c r="D3" s="5"/>
      <c r="E3" s="5"/>
      <c r="F3" s="70">
        <f>Inmatning!C12</f>
        <v>2015</v>
      </c>
      <c r="G3" s="71"/>
      <c r="H3" s="72"/>
      <c r="I3" s="70">
        <f>Inmatning!D12</f>
        <v>2016</v>
      </c>
      <c r="J3" s="71"/>
      <c r="K3" s="72"/>
      <c r="L3" s="70">
        <f>Inmatning!E12</f>
        <v>2017</v>
      </c>
      <c r="M3" s="71"/>
      <c r="N3" s="72"/>
      <c r="O3" s="70">
        <f>Inmatning!F12</f>
        <v>2018</v>
      </c>
      <c r="P3" s="71"/>
      <c r="Q3" s="72"/>
      <c r="R3" s="70">
        <f>Inmatning!G12</f>
        <v>2019</v>
      </c>
      <c r="S3" s="71"/>
      <c r="T3" s="72"/>
      <c r="U3" s="70">
        <f>Inmatning!H12</f>
        <v>2020</v>
      </c>
      <c r="V3" s="71"/>
      <c r="W3" s="72"/>
      <c r="X3" s="70">
        <f>Inmatning!I12</f>
        <v>2021</v>
      </c>
      <c r="Y3" s="71"/>
      <c r="Z3" s="72"/>
      <c r="AA3" s="70">
        <f>Inmatning!J12</f>
        <v>2022</v>
      </c>
      <c r="AB3" s="71"/>
      <c r="AC3" s="72"/>
      <c r="AD3" s="70">
        <f>Inmatning!K12</f>
        <v>2023</v>
      </c>
      <c r="AE3" s="71"/>
      <c r="AF3" s="72"/>
      <c r="AG3" s="70">
        <f>Inmatning!L12</f>
        <v>2024</v>
      </c>
      <c r="AH3" s="71"/>
      <c r="AI3" s="72"/>
    </row>
    <row r="4" spans="1:35">
      <c r="A4" s="83" t="s">
        <v>0</v>
      </c>
      <c r="B4" s="84"/>
      <c r="C4" s="84"/>
      <c r="D4" s="84"/>
      <c r="E4" s="84"/>
      <c r="F4" s="73">
        <f>SUM(Inmatning!C14)</f>
        <v>0</v>
      </c>
      <c r="G4" s="73"/>
      <c r="H4" s="73"/>
      <c r="I4" s="73">
        <f>SUM(Inmatning!D14)</f>
        <v>0</v>
      </c>
      <c r="J4" s="73"/>
      <c r="K4" s="73"/>
      <c r="L4" s="73">
        <f>SUM(Inmatning!E14)</f>
        <v>0</v>
      </c>
      <c r="M4" s="73"/>
      <c r="N4" s="73"/>
      <c r="O4" s="73">
        <f>SUM(Inmatning!F14)</f>
        <v>0</v>
      </c>
      <c r="P4" s="73"/>
      <c r="Q4" s="73"/>
      <c r="R4" s="73">
        <f>SUM(Inmatning!G14)</f>
        <v>0</v>
      </c>
      <c r="S4" s="73"/>
      <c r="T4" s="73"/>
      <c r="U4" s="73">
        <f>SUM(Inmatning!H14)</f>
        <v>0</v>
      </c>
      <c r="V4" s="73"/>
      <c r="W4" s="73"/>
      <c r="X4" s="73">
        <f>SUM(Inmatning!I14)</f>
        <v>0</v>
      </c>
      <c r="Y4" s="73"/>
      <c r="Z4" s="73"/>
      <c r="AA4" s="73">
        <f>SUM(Inmatning!J14)</f>
        <v>0</v>
      </c>
      <c r="AB4" s="73"/>
      <c r="AC4" s="73"/>
      <c r="AD4" s="73">
        <f>SUM(Inmatning!K14)</f>
        <v>0</v>
      </c>
      <c r="AE4" s="73"/>
      <c r="AF4" s="73"/>
      <c r="AG4" s="98">
        <f>SUM(Inmatning!L14)</f>
        <v>0</v>
      </c>
      <c r="AH4" s="99"/>
      <c r="AI4" s="100"/>
    </row>
    <row r="5" spans="1:35">
      <c r="A5" s="90" t="s">
        <v>9</v>
      </c>
      <c r="B5" s="91"/>
      <c r="C5" s="91"/>
      <c r="D5" s="91"/>
      <c r="E5" s="91"/>
      <c r="F5" s="74" t="e">
        <f>SUM(Inmatning!C14/Inmatning!C13)</f>
        <v>#DIV/0!</v>
      </c>
      <c r="G5" s="74"/>
      <c r="H5" s="74"/>
      <c r="I5" s="74" t="e">
        <f>SUM(Inmatning!D14/Inmatning!D13)</f>
        <v>#DIV/0!</v>
      </c>
      <c r="J5" s="74"/>
      <c r="K5" s="74"/>
      <c r="L5" s="74" t="e">
        <f>SUM(Inmatning!E14/Inmatning!E13)</f>
        <v>#DIV/0!</v>
      </c>
      <c r="M5" s="74"/>
      <c r="N5" s="74"/>
      <c r="O5" s="74" t="e">
        <f>SUM(Inmatning!F14/Inmatning!F13)</f>
        <v>#DIV/0!</v>
      </c>
      <c r="P5" s="74"/>
      <c r="Q5" s="74"/>
      <c r="R5" s="74" t="e">
        <f>SUM(Inmatning!G14/Inmatning!G13)</f>
        <v>#DIV/0!</v>
      </c>
      <c r="S5" s="74"/>
      <c r="T5" s="74"/>
      <c r="U5" s="74" t="e">
        <f>SUM(Inmatning!H14/Inmatning!H13)</f>
        <v>#DIV/0!</v>
      </c>
      <c r="V5" s="74"/>
      <c r="W5" s="74"/>
      <c r="X5" s="74" t="e">
        <f>SUM(Inmatning!I14/Inmatning!I13)</f>
        <v>#DIV/0!</v>
      </c>
      <c r="Y5" s="74"/>
      <c r="Z5" s="74"/>
      <c r="AA5" s="74" t="e">
        <f>SUM(Inmatning!J14/Inmatning!J13)</f>
        <v>#DIV/0!</v>
      </c>
      <c r="AB5" s="74"/>
      <c r="AC5" s="74"/>
      <c r="AD5" s="74" t="e">
        <f>SUM(Inmatning!K14/Inmatning!K13)</f>
        <v>#DIV/0!</v>
      </c>
      <c r="AE5" s="74"/>
      <c r="AF5" s="74"/>
      <c r="AG5" s="74" t="e">
        <f>SUM(Inmatning!L14/Inmatning!L13)</f>
        <v>#DIV/0!</v>
      </c>
      <c r="AH5" s="74"/>
      <c r="AI5" s="74"/>
    </row>
    <row r="7" spans="1:35" ht="266.10000000000002" customHeight="1"/>
    <row r="9" spans="1:35">
      <c r="A9" s="2" t="s">
        <v>18</v>
      </c>
    </row>
    <row r="24" spans="1:35" ht="15.95" customHeight="1"/>
    <row r="29" spans="1:35" ht="24.95" customHeight="1">
      <c r="A29" s="41" t="s">
        <v>162</v>
      </c>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row>
    <row r="31" spans="1:35">
      <c r="A31" s="77" t="s">
        <v>3</v>
      </c>
      <c r="B31" s="78"/>
      <c r="C31" s="79"/>
      <c r="D31" s="8" t="s">
        <v>14</v>
      </c>
      <c r="E31" s="8">
        <v>5</v>
      </c>
      <c r="F31" s="8">
        <v>6</v>
      </c>
      <c r="G31" s="8">
        <v>7</v>
      </c>
      <c r="H31" s="8">
        <v>8</v>
      </c>
      <c r="I31" s="8">
        <v>9</v>
      </c>
      <c r="J31" s="8">
        <v>10</v>
      </c>
      <c r="K31" s="8">
        <v>11</v>
      </c>
      <c r="L31" s="8">
        <v>12</v>
      </c>
      <c r="M31" s="8">
        <v>13</v>
      </c>
      <c r="N31" s="8">
        <v>14</v>
      </c>
      <c r="O31" s="8">
        <v>15</v>
      </c>
      <c r="P31" s="8">
        <v>16</v>
      </c>
      <c r="Q31" s="8">
        <v>17</v>
      </c>
      <c r="R31" s="8">
        <v>18</v>
      </c>
      <c r="S31" s="8">
        <v>19</v>
      </c>
      <c r="T31" s="8">
        <v>20</v>
      </c>
      <c r="U31" s="8">
        <v>21</v>
      </c>
      <c r="V31" s="77" t="s">
        <v>16</v>
      </c>
      <c r="W31" s="79"/>
    </row>
    <row r="32" spans="1:35">
      <c r="A32" s="77" t="s">
        <v>15</v>
      </c>
      <c r="B32" s="78"/>
      <c r="C32" s="79"/>
      <c r="D32" s="7">
        <f t="shared" ref="D32:U32" si="0">SUM(D61:D62)</f>
        <v>0</v>
      </c>
      <c r="E32" s="7">
        <f t="shared" si="0"/>
        <v>0</v>
      </c>
      <c r="F32" s="7">
        <f t="shared" si="0"/>
        <v>0</v>
      </c>
      <c r="G32" s="7">
        <f t="shared" si="0"/>
        <v>0</v>
      </c>
      <c r="H32" s="7">
        <f t="shared" si="0"/>
        <v>0</v>
      </c>
      <c r="I32" s="7">
        <f t="shared" si="0"/>
        <v>0</v>
      </c>
      <c r="J32" s="7">
        <f t="shared" si="0"/>
        <v>0</v>
      </c>
      <c r="K32" s="7">
        <f t="shared" si="0"/>
        <v>0</v>
      </c>
      <c r="L32" s="7">
        <f t="shared" si="0"/>
        <v>0</v>
      </c>
      <c r="M32" s="7">
        <f t="shared" si="0"/>
        <v>0</v>
      </c>
      <c r="N32" s="7">
        <f t="shared" si="0"/>
        <v>0</v>
      </c>
      <c r="O32" s="7">
        <f t="shared" si="0"/>
        <v>0</v>
      </c>
      <c r="P32" s="7">
        <f t="shared" si="0"/>
        <v>0</v>
      </c>
      <c r="Q32" s="7">
        <f t="shared" si="0"/>
        <v>0</v>
      </c>
      <c r="R32" s="7">
        <f t="shared" si="0"/>
        <v>0</v>
      </c>
      <c r="S32" s="7">
        <f t="shared" si="0"/>
        <v>0</v>
      </c>
      <c r="T32" s="7">
        <f t="shared" si="0"/>
        <v>0</v>
      </c>
      <c r="U32" s="7">
        <f t="shared" si="0"/>
        <v>0</v>
      </c>
      <c r="V32" s="85">
        <f>SUM(D32:U32)</f>
        <v>0</v>
      </c>
      <c r="W32" s="86"/>
    </row>
    <row r="33" ht="15" customHeight="1"/>
    <row r="34" ht="266.10000000000002" customHeight="1"/>
    <row r="57" spans="1:35" ht="21">
      <c r="A57" s="41" t="s">
        <v>163</v>
      </c>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row>
    <row r="60" spans="1:35">
      <c r="A60" s="77" t="s">
        <v>3</v>
      </c>
      <c r="B60" s="78"/>
      <c r="C60" s="79"/>
      <c r="D60" s="8" t="s">
        <v>14</v>
      </c>
      <c r="E60" s="8">
        <v>5</v>
      </c>
      <c r="F60" s="8">
        <v>6</v>
      </c>
      <c r="G60" s="8">
        <v>7</v>
      </c>
      <c r="H60" s="8">
        <v>8</v>
      </c>
      <c r="I60" s="8">
        <v>9</v>
      </c>
      <c r="J60" s="8">
        <v>10</v>
      </c>
      <c r="K60" s="8">
        <v>11</v>
      </c>
      <c r="L60" s="8">
        <v>12</v>
      </c>
      <c r="M60" s="8">
        <v>13</v>
      </c>
      <c r="N60" s="8">
        <v>14</v>
      </c>
      <c r="O60" s="8">
        <v>15</v>
      </c>
      <c r="P60" s="8">
        <v>16</v>
      </c>
      <c r="Q60" s="8">
        <v>17</v>
      </c>
      <c r="R60" s="8">
        <v>18</v>
      </c>
      <c r="S60" s="8">
        <v>19</v>
      </c>
      <c r="T60" s="8">
        <v>20</v>
      </c>
      <c r="U60" s="8">
        <v>21</v>
      </c>
      <c r="V60" s="77" t="s">
        <v>8</v>
      </c>
      <c r="W60" s="79"/>
    </row>
    <row r="61" spans="1:35">
      <c r="A61" s="77" t="s">
        <v>13</v>
      </c>
      <c r="B61" s="78"/>
      <c r="C61" s="79"/>
      <c r="D61" s="7">
        <f>COUNTIFS(Inmatning!$F$23:$F$10006,"&lt;5",Inmatning!$E$23:$E$10006,"Flicka")</f>
        <v>0</v>
      </c>
      <c r="E61" s="7">
        <f>COUNTIFS(Inmatning!$F$23:$F$10006,"5",Inmatning!$E$23:$E$10006,"Flicka")</f>
        <v>0</v>
      </c>
      <c r="F61" s="7">
        <f>COUNTIFS(Inmatning!$F$23:$F$10006,"6",Inmatning!$E$23:$E$10006,"Flicka")</f>
        <v>0</v>
      </c>
      <c r="G61" s="7">
        <f>COUNTIFS(Inmatning!$F$23:$F$10006,"7",Inmatning!$E$23:$E$10006,"Flicka")</f>
        <v>0</v>
      </c>
      <c r="H61" s="7">
        <f>COUNTIFS(Inmatning!$F$23:$F$10006,"8",Inmatning!$E$23:$E$10006,"Flicka")</f>
        <v>0</v>
      </c>
      <c r="I61" s="7">
        <f>COUNTIFS(Inmatning!$F$23:$F$10006,"9",Inmatning!$E$23:$E$10006,"Flicka")</f>
        <v>0</v>
      </c>
      <c r="J61" s="7">
        <f>COUNTIFS(Inmatning!$F$23:$F$10006,"10",Inmatning!$E$23:$E$10006,"Flicka")</f>
        <v>0</v>
      </c>
      <c r="K61" s="7">
        <f>COUNTIFS(Inmatning!$F$23:$F$10006,"11",Inmatning!$E$23:$E$10006,"Flicka")</f>
        <v>0</v>
      </c>
      <c r="L61" s="7">
        <f>COUNTIFS(Inmatning!$F$23:$F$10006,"12",Inmatning!$E$23:$E$10006,"Flicka")</f>
        <v>0</v>
      </c>
      <c r="M61" s="7">
        <f>COUNTIFS(Inmatning!$F$23:$F$10006,"13",Inmatning!$E$23:$E$10006,"Flicka")</f>
        <v>0</v>
      </c>
      <c r="N61" s="7">
        <f>COUNTIFS(Inmatning!$F$23:$F$10006,"14",Inmatning!$E$23:$E$10006,"Flicka")</f>
        <v>0</v>
      </c>
      <c r="O61" s="7">
        <f>COUNTIFS(Inmatning!$F$23:$F$10006,"15",Inmatning!$E$23:$E$10006,"Flicka")</f>
        <v>0</v>
      </c>
      <c r="P61" s="7">
        <f>COUNTIFS(Inmatning!$F$23:$F$10006,"16",Inmatning!$E$23:$E$10006,"Flicka")</f>
        <v>0</v>
      </c>
      <c r="Q61" s="7">
        <f>COUNTIFS(Inmatning!$F$23:$F$10006,"17",Inmatning!$E$23:$E$10006,"Flicka")</f>
        <v>0</v>
      </c>
      <c r="R61" s="7">
        <f>COUNTIFS(Inmatning!$F$23:$F$10006,"18",Inmatning!$E$23:$E$10006,"Flicka")</f>
        <v>0</v>
      </c>
      <c r="S61" s="7">
        <f>COUNTIFS(Inmatning!$F$23:$F$10006,"19",Inmatning!$E$23:$E$10006,"Flicka")</f>
        <v>0</v>
      </c>
      <c r="T61" s="7">
        <f>COUNTIFS(Inmatning!$F$23:$F$10006,"20",Inmatning!$E$23:$E$10006,"Flicka")</f>
        <v>0</v>
      </c>
      <c r="U61" s="7">
        <f>COUNTIFS(Inmatning!$F$23:$F$10006,"21",Inmatning!$E$23:$E$10006,"Flicka")</f>
        <v>0</v>
      </c>
      <c r="V61" s="85">
        <f>SUM(D61:U61)</f>
        <v>0</v>
      </c>
      <c r="W61" s="86"/>
    </row>
    <row r="62" spans="1:35">
      <c r="A62" s="77" t="s">
        <v>12</v>
      </c>
      <c r="B62" s="78"/>
      <c r="C62" s="79"/>
      <c r="D62" s="7">
        <f>COUNTIFS(Inmatning!$F$23:$F$10006,"&lt;5",Inmatning!$E$23:$E$10006,"Pojke")</f>
        <v>0</v>
      </c>
      <c r="E62" s="7">
        <f>COUNTIFS(Inmatning!$F$23:$F$10006,"5",Inmatning!$E$23:$E$10006,"Pojke")</f>
        <v>0</v>
      </c>
      <c r="F62" s="7">
        <f>COUNTIFS(Inmatning!$F$23:$F$10006,"6",Inmatning!$E$23:$E$10006,"Pojke")</f>
        <v>0</v>
      </c>
      <c r="G62" s="7">
        <f>COUNTIFS(Inmatning!$F$23:$F$10006,"7",Inmatning!$E$23:$E$10006,"Pojke")</f>
        <v>0</v>
      </c>
      <c r="H62" s="7">
        <f>COUNTIFS(Inmatning!$F$23:$F$10006,"8",Inmatning!$E$23:$E$10006,"Pojke")</f>
        <v>0</v>
      </c>
      <c r="I62" s="7">
        <f>COUNTIFS(Inmatning!$F$23:$F$10006,"9",Inmatning!$E$23:$E$10006,"Pojke")</f>
        <v>0</v>
      </c>
      <c r="J62" s="7">
        <f>COUNTIFS(Inmatning!$F$23:$F$10006,"10",Inmatning!$E$23:$E$10006,"Pojke")</f>
        <v>0</v>
      </c>
      <c r="K62" s="7">
        <f>COUNTIFS(Inmatning!$F$23:$F$10006,"11",Inmatning!$E$23:$E$10006,"Pojke")</f>
        <v>0</v>
      </c>
      <c r="L62" s="7">
        <f>COUNTIFS(Inmatning!$F$23:$F$10006,"12",Inmatning!$E$23:$E$10006,"Pojke")</f>
        <v>0</v>
      </c>
      <c r="M62" s="7">
        <f>COUNTIFS(Inmatning!$F$23:$F$10006,"13",Inmatning!$E$23:$E$10006,"Pojke")</f>
        <v>0</v>
      </c>
      <c r="N62" s="7">
        <f>COUNTIFS(Inmatning!$F$23:$F$10006,"14",Inmatning!$E$23:$E$10006,"Pojke")</f>
        <v>0</v>
      </c>
      <c r="O62" s="7">
        <f>COUNTIFS(Inmatning!$F$23:$F$10006,"15",Inmatning!$E$23:$E$10006,"Pojke")</f>
        <v>0</v>
      </c>
      <c r="P62" s="7">
        <f>COUNTIFS(Inmatning!$F$23:$F$10006,"16",Inmatning!$E$23:$E$10006,"Pojke")</f>
        <v>0</v>
      </c>
      <c r="Q62" s="7">
        <f>COUNTIFS(Inmatning!$F$23:$F$10006,"17",Inmatning!$E$23:$E$10006,"Pojke")</f>
        <v>0</v>
      </c>
      <c r="R62" s="7">
        <f>COUNTIFS(Inmatning!$F$23:$F$10006,"18",Inmatning!$E$23:$E$10006,"Pojke")</f>
        <v>0</v>
      </c>
      <c r="S62" s="7">
        <f>COUNTIFS(Inmatning!$F$23:$F$10006,"19",Inmatning!$E$23:$E$10006,"Pojke")</f>
        <v>0</v>
      </c>
      <c r="T62" s="7">
        <f>COUNTIFS(Inmatning!$F$23:$F$10006,"20",Inmatning!$E$23:$E$10006,"Pojke")</f>
        <v>0</v>
      </c>
      <c r="U62" s="7">
        <f>COUNTIFS(Inmatning!$F$23:$F$10006,"21",Inmatning!$E$23:$E$10006,"Pojke")</f>
        <v>0</v>
      </c>
      <c r="V62" s="85">
        <f>SUM(D62:U62)</f>
        <v>0</v>
      </c>
      <c r="W62" s="86"/>
    </row>
    <row r="64" spans="1:35" ht="266.10000000000002" customHeight="1"/>
    <row r="86" spans="1:23" ht="21">
      <c r="A86" s="41" t="s">
        <v>164</v>
      </c>
      <c r="B86" s="41"/>
      <c r="C86" s="41"/>
      <c r="D86" s="41"/>
      <c r="E86" s="41"/>
      <c r="F86" s="41"/>
      <c r="G86" s="41"/>
      <c r="H86" s="41"/>
      <c r="I86" s="41"/>
      <c r="J86" s="41"/>
      <c r="K86" s="41"/>
      <c r="L86" s="41"/>
      <c r="M86" s="41"/>
      <c r="N86" s="41"/>
      <c r="O86" s="41"/>
      <c r="P86" s="41"/>
      <c r="Q86" s="41"/>
      <c r="R86" s="41"/>
      <c r="S86" s="41"/>
      <c r="T86" s="41"/>
      <c r="U86" s="41"/>
      <c r="V86" s="41"/>
      <c r="W86" s="41"/>
    </row>
    <row r="89" spans="1:23">
      <c r="A89" s="80" t="s">
        <v>31</v>
      </c>
      <c r="B89" s="81"/>
      <c r="C89" s="81"/>
      <c r="D89" s="82"/>
      <c r="E89" s="9">
        <f>COUNTIFS(Inmatning!$F$23:$F$10006,E$103,Inmatning!$G$23:$G$10006,"&lt;0")</f>
        <v>0</v>
      </c>
      <c r="F89" s="9">
        <f>COUNTIFS(Inmatning!$F$23:$F$10006,F$103,Inmatning!$G$23:$G$10006,"&lt;0")</f>
        <v>0</v>
      </c>
      <c r="G89" s="9">
        <f>COUNTIFS(Inmatning!$F$23:$F$10006,G$103,Inmatning!$G$23:$G$10006,"&lt;0")</f>
        <v>0</v>
      </c>
      <c r="H89" s="9">
        <f>COUNTIFS(Inmatning!$F$23:$F$10006,H$103,Inmatning!$G$23:$G$10006,"&lt;0")</f>
        <v>0</v>
      </c>
      <c r="I89" s="9">
        <f>COUNTIFS(Inmatning!$F$23:$F$10006,I$103,Inmatning!$G$23:$G$10006,"&lt;0")</f>
        <v>0</v>
      </c>
      <c r="J89" s="9">
        <f>COUNTIFS(Inmatning!$F$23:$F$10006,J$103,Inmatning!$G$23:$G$10006,"&lt;0")</f>
        <v>0</v>
      </c>
      <c r="K89" s="9">
        <f>COUNTIFS(Inmatning!$F$23:$F$10006,K$103,Inmatning!$G$23:$G$10006,"&lt;0")</f>
        <v>0</v>
      </c>
      <c r="L89" s="9">
        <f>COUNTIFS(Inmatning!$F$23:$F$10006,L$103,Inmatning!$G$23:$G$10006,"&lt;0")</f>
        <v>0</v>
      </c>
      <c r="M89" s="9">
        <f>COUNTIFS(Inmatning!$F$23:$F$10006,M$103,Inmatning!$G$23:$G$10006,"&lt;0")</f>
        <v>0</v>
      </c>
      <c r="N89" s="9">
        <f>COUNTIFS(Inmatning!$F$23:$F$10006,N$103,Inmatning!$G$23:$G$10006,"&lt;0")</f>
        <v>0</v>
      </c>
      <c r="O89" s="9">
        <f>COUNTIFS(Inmatning!$F$23:$F$10006,O$103,Inmatning!$G$23:$G$10006,"&lt;0")</f>
        <v>0</v>
      </c>
      <c r="P89" s="9">
        <f>COUNTIFS(Inmatning!$F$23:$F$10006,P$103,Inmatning!$G$23:$G$10006,"&lt;0")</f>
        <v>0</v>
      </c>
      <c r="Q89" s="9">
        <f>COUNTIFS(Inmatning!$F$23:$F$10006,Q$103,Inmatning!$G$23:$G$10006,"&lt;0")</f>
        <v>0</v>
      </c>
      <c r="R89" s="9">
        <f>COUNTIFS(Inmatning!$F$23:$F$10006,R$103,Inmatning!$G$23:$G$10006,"&lt;0")</f>
        <v>0</v>
      </c>
      <c r="S89" s="9">
        <f>COUNTIFS(Inmatning!$F$23:$F$10006,S$103,Inmatning!$G$23:$G$10006,"&lt;0")</f>
        <v>0</v>
      </c>
      <c r="T89" s="9">
        <f>COUNTIFS(Inmatning!$F$23:$F$10006,T$103,Inmatning!$G$23:$G$10006,"&lt;0")</f>
        <v>0</v>
      </c>
      <c r="U89" s="9">
        <f>COUNTIFS(Inmatning!$F$23:$F$10006,U$103,Inmatning!$G$23:$G$10006,"&lt;0")</f>
        <v>0</v>
      </c>
      <c r="V89" s="9">
        <f>COUNTIFS(Inmatning!$F$23:$F$10006,V$103,Inmatning!$G$23:$G$10006,"&lt;0")</f>
        <v>0</v>
      </c>
    </row>
    <row r="90" spans="1:23">
      <c r="A90" s="80" t="s">
        <v>19</v>
      </c>
      <c r="B90" s="81"/>
      <c r="C90" s="81"/>
      <c r="D90" s="82"/>
      <c r="E90" s="9">
        <f>COUNTIFS(Inmatning!$F$23:$F$10006,E$103,Inmatning!$G$23:$G$10006,"&gt;=0",Inmatning!$G$23:$G$10006,"&lt;=3,4")</f>
        <v>0</v>
      </c>
      <c r="F90" s="9">
        <f>COUNTIFS(Inmatning!$F$23:$F$10006,F$103,Inmatning!$G$23:$G$10006,"&gt;=0",Inmatning!$G$23:$G$10006,"&lt;=3,4")</f>
        <v>0</v>
      </c>
      <c r="G90" s="9">
        <f>COUNTIFS(Inmatning!$F$23:$F$10006,G$103,Inmatning!$G$23:$G$10006,"&gt;=0",Inmatning!$G$23:$G$10006,"&lt;=3,4")</f>
        <v>0</v>
      </c>
      <c r="H90" s="9">
        <f>COUNTIFS(Inmatning!$F$23:$F$10006,H$103,Inmatning!$G$23:$G$10006,"&gt;=0",Inmatning!$G$23:$G$10006,"&lt;=3,4")</f>
        <v>0</v>
      </c>
      <c r="I90" s="9">
        <f>COUNTIFS(Inmatning!$F$23:$F$10006,I$103,Inmatning!$G$23:$G$10006,"&gt;=0",Inmatning!$G$23:$G$10006,"&lt;=3,4")</f>
        <v>0</v>
      </c>
      <c r="J90" s="9">
        <f>COUNTIFS(Inmatning!$F$23:$F$10006,J$103,Inmatning!$G$23:$G$10006,"&gt;=0",Inmatning!$G$23:$G$10006,"&lt;=3,4")</f>
        <v>0</v>
      </c>
      <c r="K90" s="9">
        <f>COUNTIFS(Inmatning!$F$23:$F$10006,K$103,Inmatning!$G$23:$G$10006,"&gt;=0",Inmatning!$G$23:$G$10006,"&lt;=3,4")</f>
        <v>0</v>
      </c>
      <c r="L90" s="9">
        <f>COUNTIFS(Inmatning!$F$23:$F$10006,L$103,Inmatning!$G$23:$G$10006,"&gt;=0",Inmatning!$G$23:$G$10006,"&lt;=3,4")</f>
        <v>0</v>
      </c>
      <c r="M90" s="9">
        <f>COUNTIFS(Inmatning!$F$23:$F$10006,M$103,Inmatning!$G$23:$G$10006,"&gt;=0",Inmatning!$G$23:$G$10006,"&lt;=3,4")</f>
        <v>0</v>
      </c>
      <c r="N90" s="9">
        <f>COUNTIFS(Inmatning!$F$23:$F$10006,N$103,Inmatning!$G$23:$G$10006,"&gt;=0",Inmatning!$G$23:$G$10006,"&lt;=3,4")</f>
        <v>0</v>
      </c>
      <c r="O90" s="9">
        <f>COUNTIFS(Inmatning!$F$23:$F$10006,O$103,Inmatning!$G$23:$G$10006,"&gt;=0",Inmatning!$G$23:$G$10006,"&lt;=3,4")</f>
        <v>0</v>
      </c>
      <c r="P90" s="9">
        <f>COUNTIFS(Inmatning!$F$23:$F$10006,P$103,Inmatning!$G$23:$G$10006,"&gt;=0",Inmatning!$G$23:$G$10006,"&lt;=3,4")</f>
        <v>0</v>
      </c>
      <c r="Q90" s="9">
        <f>COUNTIFS(Inmatning!$F$23:$F$10006,Q$103,Inmatning!$G$23:$G$10006,"&gt;=0",Inmatning!$G$23:$G$10006,"&lt;=3,4")</f>
        <v>0</v>
      </c>
      <c r="R90" s="9">
        <f>COUNTIFS(Inmatning!$F$23:$F$10006,R$103,Inmatning!$G$23:$G$10006,"&gt;=0",Inmatning!$G$23:$G$10006,"&lt;=3,4")</f>
        <v>0</v>
      </c>
      <c r="S90" s="9">
        <f>COUNTIFS(Inmatning!$F$23:$F$10006,S$103,Inmatning!$G$23:$G$10006,"&gt;=0",Inmatning!$G$23:$G$10006,"&lt;=3,4")</f>
        <v>0</v>
      </c>
      <c r="T90" s="9">
        <f>COUNTIFS(Inmatning!$F$23:$F$10006,T$103,Inmatning!$G$23:$G$10006,"&gt;=0",Inmatning!$G$23:$G$10006,"&lt;=3,4")</f>
        <v>0</v>
      </c>
      <c r="U90" s="9">
        <f>COUNTIFS(Inmatning!$F$23:$F$10006,U$103,Inmatning!$G$23:$G$10006,"&gt;=0",Inmatning!$G$23:$G$10006,"&lt;=3,4")</f>
        <v>0</v>
      </c>
      <c r="V90" s="9">
        <f>COUNTIFS(Inmatning!$F$23:$F$10006,V$103,Inmatning!$G$23:$G$10006,"&gt;=0",Inmatning!$G$23:$G$10006,"&lt;=3,4")</f>
        <v>0</v>
      </c>
    </row>
    <row r="91" spans="1:23">
      <c r="A91" s="80" t="s">
        <v>32</v>
      </c>
      <c r="B91" s="81"/>
      <c r="C91" s="81"/>
      <c r="D91" s="82"/>
      <c r="E91" s="9">
        <f>COUNTIFS(Inmatning!$F$23:$F$10006,E$103,Inmatning!$G$23:$G$10006,"&gt;3,4",Inmatning!$G$23:$G$10006,"&lt;=6,4")</f>
        <v>0</v>
      </c>
      <c r="F91" s="9">
        <f>COUNTIFS(Inmatning!$F$23:$F$10006,F$103,Inmatning!$G$23:$G$10006,"&gt;3,4",Inmatning!$G$23:$G$10006,"&lt;=6,4")</f>
        <v>0</v>
      </c>
      <c r="G91" s="9">
        <f>COUNTIFS(Inmatning!$F$23:$F$10006,G$103,Inmatning!$G$23:$G$10006,"&gt;3,4",Inmatning!$G$23:$G$10006,"&lt;=6,4")</f>
        <v>0</v>
      </c>
      <c r="H91" s="9">
        <f>COUNTIFS(Inmatning!$F$23:$F$10006,H$103,Inmatning!$G$23:$G$10006,"&gt;3,4",Inmatning!$G$23:$G$10006,"&lt;=6,4")</f>
        <v>0</v>
      </c>
      <c r="I91" s="9">
        <f>COUNTIFS(Inmatning!$F$23:$F$10006,I$103,Inmatning!$G$23:$G$10006,"&gt;3,4",Inmatning!$G$23:$G$10006,"&lt;=6,4")</f>
        <v>0</v>
      </c>
      <c r="J91" s="9">
        <f>COUNTIFS(Inmatning!$F$23:$F$10006,J$103,Inmatning!$G$23:$G$10006,"&gt;3,4",Inmatning!$G$23:$G$10006,"&lt;=6,4")</f>
        <v>0</v>
      </c>
      <c r="K91" s="9">
        <f>COUNTIFS(Inmatning!$F$23:$F$10006,K$103,Inmatning!$G$23:$G$10006,"&gt;3,4",Inmatning!$G$23:$G$10006,"&lt;=6,4")</f>
        <v>0</v>
      </c>
      <c r="L91" s="9">
        <f>COUNTIFS(Inmatning!$F$23:$F$10006,L$103,Inmatning!$G$23:$G$10006,"&gt;3,4",Inmatning!$G$23:$G$10006,"&lt;=6,4")</f>
        <v>0</v>
      </c>
      <c r="M91" s="9">
        <f>COUNTIFS(Inmatning!$F$23:$F$10006,M$103,Inmatning!$G$23:$G$10006,"&gt;3,4",Inmatning!$G$23:$G$10006,"&lt;=6,4")</f>
        <v>0</v>
      </c>
      <c r="N91" s="9">
        <f>COUNTIFS(Inmatning!$F$23:$F$10006,N$103,Inmatning!$G$23:$G$10006,"&gt;3,4",Inmatning!$G$23:$G$10006,"&lt;=6,4")</f>
        <v>0</v>
      </c>
      <c r="O91" s="9">
        <f>COUNTIFS(Inmatning!$F$23:$F$10006,O$103,Inmatning!$G$23:$G$10006,"&gt;3,4",Inmatning!$G$23:$G$10006,"&lt;=6,4")</f>
        <v>0</v>
      </c>
      <c r="P91" s="9">
        <f>COUNTIFS(Inmatning!$F$23:$F$10006,P$103,Inmatning!$G$23:$G$10006,"&gt;3,4",Inmatning!$G$23:$G$10006,"&lt;=6,4")</f>
        <v>0</v>
      </c>
      <c r="Q91" s="9">
        <f>COUNTIFS(Inmatning!$F$23:$F$10006,Q$103,Inmatning!$G$23:$G$10006,"&gt;3,4",Inmatning!$G$23:$G$10006,"&lt;=6,4")</f>
        <v>0</v>
      </c>
      <c r="R91" s="9">
        <f>COUNTIFS(Inmatning!$F$23:$F$10006,R$103,Inmatning!$G$23:$G$10006,"&gt;3,4",Inmatning!$G$23:$G$10006,"&lt;=6,4")</f>
        <v>0</v>
      </c>
      <c r="S91" s="9">
        <f>COUNTIFS(Inmatning!$F$23:$F$10006,S$103,Inmatning!$G$23:$G$10006,"&gt;3,4",Inmatning!$G$23:$G$10006,"&lt;=6,4")</f>
        <v>0</v>
      </c>
      <c r="T91" s="9">
        <f>COUNTIFS(Inmatning!$F$23:$F$10006,T$103,Inmatning!$G$23:$G$10006,"&gt;3,4",Inmatning!$G$23:$G$10006,"&lt;=6,4")</f>
        <v>0</v>
      </c>
      <c r="U91" s="9">
        <f>COUNTIFS(Inmatning!$F$23:$F$10006,U$103,Inmatning!$G$23:$G$10006,"&gt;3,4",Inmatning!$G$23:$G$10006,"&lt;=6,4")</f>
        <v>0</v>
      </c>
      <c r="V91" s="9">
        <f>COUNTIFS(Inmatning!$F$23:$F$10006,V$103,Inmatning!$G$23:$G$10006,"&gt;3,4",Inmatning!$G$23:$G$10006,"&lt;=6,4")</f>
        <v>0</v>
      </c>
    </row>
    <row r="92" spans="1:23">
      <c r="A92" s="80" t="s">
        <v>20</v>
      </c>
      <c r="B92" s="81"/>
      <c r="C92" s="81"/>
      <c r="D92" s="82"/>
      <c r="E92" s="9">
        <f>COUNTIFS(Inmatning!$F$23:$F$10006,E$103,Inmatning!$G$23:$G$10006,"&gt;6,4",Inmatning!$G$23:$G$10006,"&lt;=11,4")</f>
        <v>0</v>
      </c>
      <c r="F92" s="9">
        <f>COUNTIFS(Inmatning!$F$23:$F$10006,F$103,Inmatning!$G$23:$G$10006,"&gt;6,4",Inmatning!$G$23:$G$10006,"&lt;=11,4")</f>
        <v>0</v>
      </c>
      <c r="G92" s="9">
        <f>COUNTIFS(Inmatning!$F$23:$F$10006,G$103,Inmatning!$G$23:$G$10006,"&gt;6,4",Inmatning!$G$23:$G$10006,"&lt;=11,4")</f>
        <v>0</v>
      </c>
      <c r="H92" s="9">
        <f>COUNTIFS(Inmatning!$F$23:$F$10006,H$103,Inmatning!$G$23:$G$10006,"&gt;6,4",Inmatning!$G$23:$G$10006,"&lt;=11,4")</f>
        <v>0</v>
      </c>
      <c r="I92" s="9">
        <f>COUNTIFS(Inmatning!$F$23:$F$10006,I$103,Inmatning!$G$23:$G$10006,"&gt;6,4",Inmatning!$G$23:$G$10006,"&lt;=11,4")</f>
        <v>0</v>
      </c>
      <c r="J92" s="9">
        <f>COUNTIFS(Inmatning!$F$23:$F$10006,J$103,Inmatning!$G$23:$G$10006,"&gt;6,4",Inmatning!$G$23:$G$10006,"&lt;=11,4")</f>
        <v>0</v>
      </c>
      <c r="K92" s="9">
        <f>COUNTIFS(Inmatning!$F$23:$F$10006,K$103,Inmatning!$G$23:$G$10006,"&gt;6,4",Inmatning!$G$23:$G$10006,"&lt;=11,4")</f>
        <v>0</v>
      </c>
      <c r="L92" s="9">
        <f>COUNTIFS(Inmatning!$F$23:$F$10006,L$103,Inmatning!$G$23:$G$10006,"&gt;6,4",Inmatning!$G$23:$G$10006,"&lt;=11,4")</f>
        <v>0</v>
      </c>
      <c r="M92" s="9">
        <f>COUNTIFS(Inmatning!$F$23:$F$10006,M$103,Inmatning!$G$23:$G$10006,"&gt;6,4",Inmatning!$G$23:$G$10006,"&lt;=11,4")</f>
        <v>0</v>
      </c>
      <c r="N92" s="9">
        <f>COUNTIFS(Inmatning!$F$23:$F$10006,N$103,Inmatning!$G$23:$G$10006,"&gt;6,4",Inmatning!$G$23:$G$10006,"&lt;=11,4")</f>
        <v>0</v>
      </c>
      <c r="O92" s="9">
        <f>COUNTIFS(Inmatning!$F$23:$F$10006,O$103,Inmatning!$G$23:$G$10006,"&gt;6,4",Inmatning!$G$23:$G$10006,"&lt;=11,4")</f>
        <v>0</v>
      </c>
      <c r="P92" s="9">
        <f>COUNTIFS(Inmatning!$F$23:$F$10006,P$103,Inmatning!$G$23:$G$10006,"&gt;6,4",Inmatning!$G$23:$G$10006,"&lt;=11,4")</f>
        <v>0</v>
      </c>
      <c r="Q92" s="9">
        <f>COUNTIFS(Inmatning!$F$23:$F$10006,Q$103,Inmatning!$G$23:$G$10006,"&gt;6,4",Inmatning!$G$23:$G$10006,"&lt;=11,4")</f>
        <v>0</v>
      </c>
      <c r="R92" s="9">
        <f>COUNTIFS(Inmatning!$F$23:$F$10006,R$103,Inmatning!$G$23:$G$10006,"&gt;6,4",Inmatning!$G$23:$G$10006,"&lt;=11,4")</f>
        <v>0</v>
      </c>
      <c r="S92" s="9">
        <f>COUNTIFS(Inmatning!$F$23:$F$10006,S$103,Inmatning!$G$23:$G$10006,"&gt;6,4",Inmatning!$G$23:$G$10006,"&lt;=11,4")</f>
        <v>0</v>
      </c>
      <c r="T92" s="9">
        <f>COUNTIFS(Inmatning!$F$23:$F$10006,T$103,Inmatning!$G$23:$G$10006,"&gt;6,4",Inmatning!$G$23:$G$10006,"&lt;=11,4")</f>
        <v>0</v>
      </c>
      <c r="U92" s="9">
        <f>COUNTIFS(Inmatning!$F$23:$F$10006,U$103,Inmatning!$G$23:$G$10006,"&gt;6,4",Inmatning!$G$23:$G$10006,"&lt;=11,4")</f>
        <v>0</v>
      </c>
      <c r="V92" s="9">
        <f>COUNTIFS(Inmatning!$F$23:$F$10006,V$103,Inmatning!$G$23:$G$10006,"&gt;6,4",Inmatning!$G$23:$G$10006,"&lt;=11,4")</f>
        <v>0</v>
      </c>
    </row>
    <row r="93" spans="1:23">
      <c r="A93" s="80" t="s">
        <v>21</v>
      </c>
      <c r="B93" s="81"/>
      <c r="C93" s="81"/>
      <c r="D93" s="82"/>
      <c r="E93" s="9">
        <f>COUNTIFS(Inmatning!$F$23:$F$10006,E$103,Inmatning!$G$23:$G$10006,"&gt;11,4",Inmatning!$G$23:$G$10006,"&lt;=16,4")</f>
        <v>0</v>
      </c>
      <c r="F93" s="9">
        <f>COUNTIFS(Inmatning!$F$23:$F$10006,F$103,Inmatning!$G$23:$G$10006,"&gt;11,4",Inmatning!$G$23:$G$10006,"&lt;=16,4")</f>
        <v>0</v>
      </c>
      <c r="G93" s="9">
        <f>COUNTIFS(Inmatning!$F$23:$F$10006,G$103,Inmatning!$G$23:$G$10006,"&gt;11,4",Inmatning!$G$23:$G$10006,"&lt;=16,4")</f>
        <v>0</v>
      </c>
      <c r="H93" s="9">
        <f>COUNTIFS(Inmatning!$F$23:$F$10006,H$103,Inmatning!$G$23:$G$10006,"&gt;11,4",Inmatning!$G$23:$G$10006,"&lt;=16,4")</f>
        <v>0</v>
      </c>
      <c r="I93" s="9">
        <f>COUNTIFS(Inmatning!$F$23:$F$10006,I$103,Inmatning!$G$23:$G$10006,"&gt;11,4",Inmatning!$G$23:$G$10006,"&lt;=16,4")</f>
        <v>0</v>
      </c>
      <c r="J93" s="9">
        <f>COUNTIFS(Inmatning!$F$23:$F$10006,J$103,Inmatning!$G$23:$G$10006,"&gt;11,4",Inmatning!$G$23:$G$10006,"&lt;=16,4")</f>
        <v>0</v>
      </c>
      <c r="K93" s="9">
        <f>COUNTIFS(Inmatning!$F$23:$F$10006,K$103,Inmatning!$G$23:$G$10006,"&gt;11,4",Inmatning!$G$23:$G$10006,"&lt;=16,4")</f>
        <v>0</v>
      </c>
      <c r="L93" s="9">
        <f>COUNTIFS(Inmatning!$F$23:$F$10006,L$103,Inmatning!$G$23:$G$10006,"&gt;11,4",Inmatning!$G$23:$G$10006,"&lt;=16,4")</f>
        <v>0</v>
      </c>
      <c r="M93" s="9">
        <f>COUNTIFS(Inmatning!$F$23:$F$10006,M$103,Inmatning!$G$23:$G$10006,"&gt;11,4",Inmatning!$G$23:$G$10006,"&lt;=16,4")</f>
        <v>0</v>
      </c>
      <c r="N93" s="9">
        <f>COUNTIFS(Inmatning!$F$23:$F$10006,N$103,Inmatning!$G$23:$G$10006,"&gt;11,4",Inmatning!$G$23:$G$10006,"&lt;=16,4")</f>
        <v>0</v>
      </c>
      <c r="O93" s="9">
        <f>COUNTIFS(Inmatning!$F$23:$F$10006,O$103,Inmatning!$G$23:$G$10006,"&gt;11,4",Inmatning!$G$23:$G$10006,"&lt;=16,4")</f>
        <v>0</v>
      </c>
      <c r="P93" s="9">
        <f>COUNTIFS(Inmatning!$F$23:$F$10006,P$103,Inmatning!$G$23:$G$10006,"&gt;11,4",Inmatning!$G$23:$G$10006,"&lt;=16,4")</f>
        <v>0</v>
      </c>
      <c r="Q93" s="9">
        <f>COUNTIFS(Inmatning!$F$23:$F$10006,Q$103,Inmatning!$G$23:$G$10006,"&gt;11,4",Inmatning!$G$23:$G$10006,"&lt;=16,4")</f>
        <v>0</v>
      </c>
      <c r="R93" s="9">
        <f>COUNTIFS(Inmatning!$F$23:$F$10006,R$103,Inmatning!$G$23:$G$10006,"&gt;11,4",Inmatning!$G$23:$G$10006,"&lt;=16,4")</f>
        <v>0</v>
      </c>
      <c r="S93" s="9">
        <f>COUNTIFS(Inmatning!$F$23:$F$10006,S$103,Inmatning!$G$23:$G$10006,"&gt;11,4",Inmatning!$G$23:$G$10006,"&lt;=16,4")</f>
        <v>0</v>
      </c>
      <c r="T93" s="9">
        <f>COUNTIFS(Inmatning!$F$23:$F$10006,T$103,Inmatning!$G$23:$G$10006,"&gt;11,4",Inmatning!$G$23:$G$10006,"&lt;=16,4")</f>
        <v>0</v>
      </c>
      <c r="U93" s="9">
        <f>COUNTIFS(Inmatning!$F$23:$F$10006,U$103,Inmatning!$G$23:$G$10006,"&gt;11,4",Inmatning!$G$23:$G$10006,"&lt;=16,4")</f>
        <v>0</v>
      </c>
      <c r="V93" s="9">
        <f>COUNTIFS(Inmatning!$F$23:$F$10006,V$103,Inmatning!$G$23:$G$10006,"&gt;11,4",Inmatning!$G$23:$G$10006,"&lt;=16,4")</f>
        <v>0</v>
      </c>
    </row>
    <row r="94" spans="1:23">
      <c r="A94" s="80" t="s">
        <v>22</v>
      </c>
      <c r="B94" s="81"/>
      <c r="C94" s="81"/>
      <c r="D94" s="82"/>
      <c r="E94" s="9">
        <f>COUNTIFS(Inmatning!$F$23:$F$10006,E$103,Inmatning!$G$23:$G$10006,"&gt;16,4",Inmatning!$G$23:$G$10006,"&lt;=21,4")</f>
        <v>0</v>
      </c>
      <c r="F94" s="9">
        <f>COUNTIFS(Inmatning!$F$23:$F$10006,F$103,Inmatning!$G$23:$G$10006,"&gt;16,4",Inmatning!$G$23:$G$10006,"&lt;=21,4")</f>
        <v>0</v>
      </c>
      <c r="G94" s="9">
        <f>COUNTIFS(Inmatning!$F$23:$F$10006,G$103,Inmatning!$G$23:$G$10006,"&gt;16,4",Inmatning!$G$23:$G$10006,"&lt;=21,4")</f>
        <v>0</v>
      </c>
      <c r="H94" s="9">
        <f>COUNTIFS(Inmatning!$F$23:$F$10006,H$103,Inmatning!$G$23:$G$10006,"&gt;16,4",Inmatning!$G$23:$G$10006,"&lt;=21,4")</f>
        <v>0</v>
      </c>
      <c r="I94" s="9">
        <f>COUNTIFS(Inmatning!$F$23:$F$10006,I$103,Inmatning!$G$23:$G$10006,"&gt;16,4",Inmatning!$G$23:$G$10006,"&lt;=21,4")</f>
        <v>0</v>
      </c>
      <c r="J94" s="9">
        <f>COUNTIFS(Inmatning!$F$23:$F$10006,J$103,Inmatning!$G$23:$G$10006,"&gt;16,4",Inmatning!$G$23:$G$10006,"&lt;=21,4")</f>
        <v>0</v>
      </c>
      <c r="K94" s="9">
        <f>COUNTIFS(Inmatning!$F$23:$F$10006,K$103,Inmatning!$G$23:$G$10006,"&gt;16,4",Inmatning!$G$23:$G$10006,"&lt;=21,4")</f>
        <v>0</v>
      </c>
      <c r="L94" s="9">
        <f>COUNTIFS(Inmatning!$F$23:$F$10006,L$103,Inmatning!$G$23:$G$10006,"&gt;16,4",Inmatning!$G$23:$G$10006,"&lt;=21,4")</f>
        <v>0</v>
      </c>
      <c r="M94" s="9">
        <f>COUNTIFS(Inmatning!$F$23:$F$10006,M$103,Inmatning!$G$23:$G$10006,"&gt;16,4",Inmatning!$G$23:$G$10006,"&lt;=21,4")</f>
        <v>0</v>
      </c>
      <c r="N94" s="9">
        <f>COUNTIFS(Inmatning!$F$23:$F$10006,N$103,Inmatning!$G$23:$G$10006,"&gt;16,4",Inmatning!$G$23:$G$10006,"&lt;=21,4")</f>
        <v>0</v>
      </c>
      <c r="O94" s="9">
        <f>COUNTIFS(Inmatning!$F$23:$F$10006,O$103,Inmatning!$G$23:$G$10006,"&gt;16,4",Inmatning!$G$23:$G$10006,"&lt;=21,4")</f>
        <v>0</v>
      </c>
      <c r="P94" s="9">
        <f>COUNTIFS(Inmatning!$F$23:$F$10006,P$103,Inmatning!$G$23:$G$10006,"&gt;16,4",Inmatning!$G$23:$G$10006,"&lt;=21,4")</f>
        <v>0</v>
      </c>
      <c r="Q94" s="10">
        <f>COUNTIFS(Inmatning!$F$23:$F$10006,Q$103,Inmatning!$G$23:$G$10006,"&gt;16,4",Inmatning!$G$23:$G$10006,"&lt;=21,4")</f>
        <v>0</v>
      </c>
      <c r="R94" s="10">
        <f>COUNTIFS(Inmatning!$F$23:$F$10006,R$103,Inmatning!$G$23:$G$10006,"&gt;16,4",Inmatning!$G$23:$G$10006,"&lt;=21,4")</f>
        <v>0</v>
      </c>
      <c r="S94" s="10">
        <f>COUNTIFS(Inmatning!$F$23:$F$10006,S$103,Inmatning!$G$23:$G$10006,"&gt;16,4",Inmatning!$G$23:$G$10006,"&lt;=21,4")</f>
        <v>0</v>
      </c>
      <c r="T94" s="10">
        <f>COUNTIFS(Inmatning!$F$23:$F$10006,T$103,Inmatning!$G$23:$G$10006,"&gt;16,4",Inmatning!$G$23:$G$10006,"&lt;=21,4")</f>
        <v>0</v>
      </c>
      <c r="U94" s="10">
        <f>COUNTIFS(Inmatning!$F$23:$F$10006,U$103,Inmatning!$G$23:$G$10006,"&gt;16,4",Inmatning!$G$23:$G$10006,"&lt;=21,4")</f>
        <v>0</v>
      </c>
      <c r="V94" s="10">
        <f>COUNTIFS(Inmatning!$F$23:$F$10006,V$103,Inmatning!$G$23:$G$10006,"&gt;16,4",Inmatning!$G$23:$G$10006,"&lt;=21,4")</f>
        <v>0</v>
      </c>
    </row>
    <row r="95" spans="1:23">
      <c r="A95" s="80" t="s">
        <v>23</v>
      </c>
      <c r="B95" s="81"/>
      <c r="C95" s="81"/>
      <c r="D95" s="82"/>
      <c r="E95" s="9">
        <f>COUNTIFS(Inmatning!$F$23:$F$10006,E$103,Inmatning!$G$23:$G$10006,"&gt;21,4",Inmatning!$G$23:$G$10006,"&lt;=26,4")</f>
        <v>0</v>
      </c>
      <c r="F95" s="9">
        <f>COUNTIFS(Inmatning!$F$23:$F$10006,F$103,Inmatning!$G$23:$G$10006,"&gt;21,4",Inmatning!$G$23:$G$10006,"&lt;=26,4")</f>
        <v>0</v>
      </c>
      <c r="G95" s="9">
        <f>COUNTIFS(Inmatning!$F$23:$F$10006,G$103,Inmatning!$G$23:$G$10006,"&gt;21,4",Inmatning!$G$23:$G$10006,"&lt;=26,4")</f>
        <v>0</v>
      </c>
      <c r="H95" s="9">
        <f>COUNTIFS(Inmatning!$F$23:$F$10006,H$103,Inmatning!$G$23:$G$10006,"&gt;21,4",Inmatning!$G$23:$G$10006,"&lt;=26,4")</f>
        <v>0</v>
      </c>
      <c r="I95" s="9">
        <f>COUNTIFS(Inmatning!$F$23:$F$10006,I$103,Inmatning!$G$23:$G$10006,"&gt;21,4",Inmatning!$G$23:$G$10006,"&lt;=26,4")</f>
        <v>0</v>
      </c>
      <c r="J95" s="9">
        <f>COUNTIFS(Inmatning!$F$23:$F$10006,J$103,Inmatning!$G$23:$G$10006,"&gt;21,4",Inmatning!$G$23:$G$10006,"&lt;=26,4")</f>
        <v>0</v>
      </c>
      <c r="K95" s="9">
        <f>COUNTIFS(Inmatning!$F$23:$F$10006,K$103,Inmatning!$G$23:$G$10006,"&gt;21,4",Inmatning!$G$23:$G$10006,"&lt;=26,4")</f>
        <v>0</v>
      </c>
      <c r="L95" s="9">
        <f>COUNTIFS(Inmatning!$F$23:$F$10006,L$103,Inmatning!$G$23:$G$10006,"&gt;21,4",Inmatning!$G$23:$G$10006,"&lt;=26,4")</f>
        <v>0</v>
      </c>
      <c r="M95" s="9">
        <f>COUNTIFS(Inmatning!$F$23:$F$10006,M$103,Inmatning!$G$23:$G$10006,"&gt;21,4",Inmatning!$G$23:$G$10006,"&lt;=26,4")</f>
        <v>0</v>
      </c>
      <c r="N95" s="9">
        <f>COUNTIFS(Inmatning!$F$23:$F$10006,N$103,Inmatning!$G$23:$G$10006,"&gt;21,4",Inmatning!$G$23:$G$10006,"&lt;=26,4")</f>
        <v>0</v>
      </c>
      <c r="O95" s="9">
        <f>COUNTIFS(Inmatning!$F$23:$F$10006,O$103,Inmatning!$G$23:$G$10006,"&gt;21,4",Inmatning!$G$23:$G$10006,"&lt;=26,4")</f>
        <v>0</v>
      </c>
      <c r="P95" s="10">
        <f>COUNTIFS(Inmatning!$F$23:$F$10006,P$103,Inmatning!$G$23:$G$10006,"&gt;21,4",Inmatning!$G$23:$G$10006,"&lt;=26,4")</f>
        <v>0</v>
      </c>
      <c r="Q95" s="9">
        <f>COUNTIFS(Inmatning!$F$23:$F$10006,Q$103,Inmatning!$G$23:$G$10006,"&gt;21,4",Inmatning!$G$23:$G$10006,"&lt;=26,4")</f>
        <v>0</v>
      </c>
      <c r="R95" s="9">
        <f>COUNTIFS(Inmatning!$F$23:$F$10006,R$103,Inmatning!$G$23:$G$10006,"&gt;21,4",Inmatning!$G$23:$G$10006,"&lt;=26,4")</f>
        <v>0</v>
      </c>
      <c r="S95" s="9">
        <f>COUNTIFS(Inmatning!$F$23:$F$10006,S$103,Inmatning!$G$23:$G$10006,"&gt;21,4",Inmatning!$G$23:$G$10006,"&lt;=26,4")</f>
        <v>0</v>
      </c>
      <c r="T95" s="9">
        <f>COUNTIFS(Inmatning!$F$23:$F$10006,T$103,Inmatning!$G$23:$G$10006,"&gt;21,4",Inmatning!$G$23:$G$10006,"&lt;=26,4")</f>
        <v>0</v>
      </c>
      <c r="U95" s="9">
        <f>COUNTIFS(Inmatning!$F$23:$F$10006,U$103,Inmatning!$G$23:$G$10006,"&gt;21,4",Inmatning!$G$23:$G$10006,"&lt;=26,4")</f>
        <v>0</v>
      </c>
      <c r="V95" s="9">
        <f>COUNTIFS(Inmatning!$F$23:$F$10006,V$103,Inmatning!$G$23:$G$10006,"&gt;21,4",Inmatning!$G$23:$G$10006,"&lt;=26,4")</f>
        <v>0</v>
      </c>
    </row>
    <row r="96" spans="1:23">
      <c r="A96" s="80" t="s">
        <v>24</v>
      </c>
      <c r="B96" s="81"/>
      <c r="C96" s="81"/>
      <c r="D96" s="82"/>
      <c r="E96" s="9">
        <f>COUNTIFS(Inmatning!$F$23:$F$10006,E$103,Inmatning!$G$23:$G$10006,"&gt;26,4",Inmatning!$G$23:$G$10006,"&lt;=31,4")</f>
        <v>0</v>
      </c>
      <c r="F96" s="9">
        <f>COUNTIFS(Inmatning!$F$23:$F$10006,F$103,Inmatning!$G$23:$G$10006,"&gt;26,4",Inmatning!$G$23:$G$10006,"&lt;=31,4")</f>
        <v>0</v>
      </c>
      <c r="G96" s="9">
        <f>COUNTIFS(Inmatning!$F$23:$F$10006,G$103,Inmatning!$G$23:$G$10006,"&gt;26,4",Inmatning!$G$23:$G$10006,"&lt;=31,4")</f>
        <v>0</v>
      </c>
      <c r="H96" s="9">
        <f>COUNTIFS(Inmatning!$F$23:$F$10006,H$103,Inmatning!$G$23:$G$10006,"&gt;26,4",Inmatning!$G$23:$G$10006,"&lt;=31,4")</f>
        <v>0</v>
      </c>
      <c r="I96" s="9">
        <f>COUNTIFS(Inmatning!$F$23:$F$10006,I$103,Inmatning!$G$23:$G$10006,"&gt;26,4",Inmatning!$G$23:$G$10006,"&lt;=31,4")</f>
        <v>0</v>
      </c>
      <c r="J96" s="9">
        <f>COUNTIFS(Inmatning!$F$23:$F$10006,J$103,Inmatning!$G$23:$G$10006,"&gt;26,4",Inmatning!$G$23:$G$10006,"&lt;=31,4")</f>
        <v>0</v>
      </c>
      <c r="K96" s="9">
        <f>COUNTIFS(Inmatning!$F$23:$F$10006,K$103,Inmatning!$G$23:$G$10006,"&gt;26,4",Inmatning!$G$23:$G$10006,"&lt;=31,4")</f>
        <v>0</v>
      </c>
      <c r="L96" s="9">
        <f>COUNTIFS(Inmatning!$F$23:$F$10006,L$103,Inmatning!$G$23:$G$10006,"&gt;26,4",Inmatning!$G$23:$G$10006,"&lt;=31,4")</f>
        <v>0</v>
      </c>
      <c r="M96" s="9">
        <f>COUNTIFS(Inmatning!$F$23:$F$10006,M$103,Inmatning!$G$23:$G$10006,"&gt;26,4",Inmatning!$G$23:$G$10006,"&lt;=31,4")</f>
        <v>0</v>
      </c>
      <c r="N96" s="9">
        <f>COUNTIFS(Inmatning!$F$23:$F$10006,N$103,Inmatning!$G$23:$G$10006,"&gt;26,4",Inmatning!$G$23:$G$10006,"&lt;=31,4")</f>
        <v>0</v>
      </c>
      <c r="O96" s="10">
        <f>COUNTIFS(Inmatning!$F$23:$F$10006,O$103,Inmatning!$G$23:$G$10006,"&gt;26,4",Inmatning!$G$23:$G$10006,"&lt;=31,4")</f>
        <v>0</v>
      </c>
      <c r="P96" s="9">
        <f>COUNTIFS(Inmatning!$F$23:$F$10006,P$103,Inmatning!$G$23:$G$10006,"&gt;26,4",Inmatning!$G$23:$G$10006,"&lt;=31,4")</f>
        <v>0</v>
      </c>
      <c r="Q96" s="9">
        <f>COUNTIFS(Inmatning!$F$23:$F$10006,Q$103,Inmatning!$G$23:$G$10006,"&gt;26,4",Inmatning!$G$23:$G$10006,"&lt;=31,4")</f>
        <v>0</v>
      </c>
      <c r="R96" s="9">
        <f>COUNTIFS(Inmatning!$F$23:$F$10006,R$103,Inmatning!$G$23:$G$10006,"&gt;26,4",Inmatning!$G$23:$G$10006,"&lt;=31,4")</f>
        <v>0</v>
      </c>
      <c r="S96" s="9">
        <f>COUNTIFS(Inmatning!$F$23:$F$10006,S$103,Inmatning!$G$23:$G$10006,"&gt;26,4",Inmatning!$G$23:$G$10006,"&lt;=31,4")</f>
        <v>0</v>
      </c>
      <c r="T96" s="9">
        <f>COUNTIFS(Inmatning!$F$23:$F$10006,T$103,Inmatning!$G$23:$G$10006,"&gt;26,4",Inmatning!$G$23:$G$10006,"&lt;=31,4")</f>
        <v>0</v>
      </c>
      <c r="U96" s="9">
        <f>COUNTIFS(Inmatning!$F$23:$F$10006,U$103,Inmatning!$G$23:$G$10006,"&gt;26,4",Inmatning!$G$23:$G$10006,"&lt;=31,4")</f>
        <v>0</v>
      </c>
      <c r="V96" s="9">
        <f>COUNTIFS(Inmatning!$F$23:$F$10006,V$103,Inmatning!$G$23:$G$10006,"&gt;26,4",Inmatning!$G$23:$G$10006,"&lt;=31,4")</f>
        <v>0</v>
      </c>
    </row>
    <row r="97" spans="1:22">
      <c r="A97" s="80" t="s">
        <v>25</v>
      </c>
      <c r="B97" s="81"/>
      <c r="C97" s="81"/>
      <c r="D97" s="82"/>
      <c r="E97" s="9">
        <f>COUNTIFS(Inmatning!$F$23:$F$10006,E$103,Inmatning!$G$23:$G$10006,"&gt;31,4",Inmatning!$G$23:$G$10006,"&lt;=36,4")</f>
        <v>0</v>
      </c>
      <c r="F97" s="9">
        <f>COUNTIFS(Inmatning!$F$23:$F$10006,F$103,Inmatning!$G$23:$G$10006,"&gt;31,4",Inmatning!$G$23:$G$10006,"&lt;=36,4")</f>
        <v>0</v>
      </c>
      <c r="G97" s="9">
        <f>COUNTIFS(Inmatning!$F$23:$F$10006,G$103,Inmatning!$G$23:$G$10006,"&gt;31,4",Inmatning!$G$23:$G$10006,"&lt;=36,4")</f>
        <v>0</v>
      </c>
      <c r="H97" s="9">
        <f>COUNTIFS(Inmatning!$F$23:$F$10006,H$103,Inmatning!$G$23:$G$10006,"&gt;31,4",Inmatning!$G$23:$G$10006,"&lt;=36,4")</f>
        <v>0</v>
      </c>
      <c r="I97" s="9">
        <f>COUNTIFS(Inmatning!$F$23:$F$10006,I$103,Inmatning!$G$23:$G$10006,"&gt;31,4",Inmatning!$G$23:$G$10006,"&lt;=36,4")</f>
        <v>0</v>
      </c>
      <c r="J97" s="9">
        <f>COUNTIFS(Inmatning!$F$23:$F$10006,J$103,Inmatning!$G$23:$G$10006,"&gt;31,4",Inmatning!$G$23:$G$10006,"&lt;=36,4")</f>
        <v>0</v>
      </c>
      <c r="K97" s="9">
        <f>COUNTIFS(Inmatning!$F$23:$F$10006,K$103,Inmatning!$G$23:$G$10006,"&gt;31,4",Inmatning!$G$23:$G$10006,"&lt;=36,4")</f>
        <v>0</v>
      </c>
      <c r="L97" s="9">
        <f>COUNTIFS(Inmatning!$F$23:$F$10006,L$103,Inmatning!$G$23:$G$10006,"&gt;31,4",Inmatning!$G$23:$G$10006,"&lt;=36,4")</f>
        <v>0</v>
      </c>
      <c r="M97" s="9">
        <f>COUNTIFS(Inmatning!$F$23:$F$10006,M$103,Inmatning!$G$23:$G$10006,"&gt;31,4",Inmatning!$G$23:$G$10006,"&lt;=36,4")</f>
        <v>0</v>
      </c>
      <c r="N97" s="10">
        <f>COUNTIFS(Inmatning!$F$23:$F$10006,N$103,Inmatning!$G$23:$G$10006,"&gt;31,4",Inmatning!$G$23:$G$10006,"&lt;=36,4")</f>
        <v>0</v>
      </c>
      <c r="O97" s="9">
        <f>COUNTIFS(Inmatning!$F$23:$F$10006,O$103,Inmatning!$G$23:$G$10006,"&gt;31,4",Inmatning!$G$23:$G$10006,"&lt;=36,4")</f>
        <v>0</v>
      </c>
      <c r="P97" s="9">
        <f>COUNTIFS(Inmatning!$F$23:$F$10006,P$103,Inmatning!$G$23:$G$10006,"&gt;31,4",Inmatning!$G$23:$G$10006,"&lt;=36,4")</f>
        <v>0</v>
      </c>
      <c r="Q97" s="9">
        <f>COUNTIFS(Inmatning!$F$23:$F$10006,Q$103,Inmatning!$G$23:$G$10006,"&gt;31,4",Inmatning!$G$23:$G$10006,"&lt;=36,4")</f>
        <v>0</v>
      </c>
      <c r="R97" s="9">
        <f>COUNTIFS(Inmatning!$F$23:$F$10006,R$103,Inmatning!$G$23:$G$10006,"&gt;31,4",Inmatning!$G$23:$G$10006,"&lt;=36,4")</f>
        <v>0</v>
      </c>
      <c r="S97" s="9">
        <f>COUNTIFS(Inmatning!$F$23:$F$10006,S$103,Inmatning!$G$23:$G$10006,"&gt;31,4",Inmatning!$G$23:$G$10006,"&lt;=36,4")</f>
        <v>0</v>
      </c>
      <c r="T97" s="9">
        <f>COUNTIFS(Inmatning!$F$23:$F$10006,T$103,Inmatning!$G$23:$G$10006,"&gt;31,4",Inmatning!$G$23:$G$10006,"&lt;=36,4")</f>
        <v>0</v>
      </c>
      <c r="U97" s="9">
        <f>COUNTIFS(Inmatning!$F$23:$F$10006,U$103,Inmatning!$G$23:$G$10006,"&gt;31,4",Inmatning!$G$23:$G$10006,"&lt;=36,4")</f>
        <v>0</v>
      </c>
      <c r="V97" s="9">
        <f>COUNTIFS(Inmatning!$F$23:$F$10006,V$103,Inmatning!$G$23:$G$10006,"&gt;31,4",Inmatning!$G$23:$G$10006,"&lt;=36,4")</f>
        <v>0</v>
      </c>
    </row>
    <row r="98" spans="1:22">
      <c r="A98" s="80" t="s">
        <v>26</v>
      </c>
      <c r="B98" s="81"/>
      <c r="C98" s="81"/>
      <c r="D98" s="82"/>
      <c r="E98" s="9">
        <f>COUNTIFS(Inmatning!$F$23:$F$10006,E$103,Inmatning!$G$23:$G$10006,"&gt;36,4",Inmatning!$G$23:$G$10006,"&lt;=54")</f>
        <v>0</v>
      </c>
      <c r="F98" s="9">
        <f>COUNTIFS(Inmatning!$F$23:$F$10006,F$103,Inmatning!$G$23:$G$10006,"&gt;36,4",Inmatning!$G$23:$G$10006,"&lt;=54")</f>
        <v>0</v>
      </c>
      <c r="G98" s="9">
        <f>COUNTIFS(Inmatning!$F$23:$F$10006,G$103,Inmatning!$G$23:$G$10006,"&gt;36,4",Inmatning!$G$23:$G$10006,"&lt;=54")</f>
        <v>0</v>
      </c>
      <c r="H98" s="9">
        <f>COUNTIFS(Inmatning!$F$23:$F$10006,H$103,Inmatning!$G$23:$G$10006,"&gt;36,4",Inmatning!$G$23:$G$10006,"&lt;=54")</f>
        <v>0</v>
      </c>
      <c r="I98" s="9">
        <f>COUNTIFS(Inmatning!$F$23:$F$10006,I$103,Inmatning!$G$23:$G$10006,"&gt;36,4",Inmatning!$G$23:$G$10006,"&lt;=54")</f>
        <v>0</v>
      </c>
      <c r="J98" s="9">
        <f>COUNTIFS(Inmatning!$F$23:$F$10006,J$103,Inmatning!$G$23:$G$10006,"&gt;36,4",Inmatning!$G$23:$G$10006,"&lt;=54")</f>
        <v>0</v>
      </c>
      <c r="K98" s="9">
        <f>COUNTIFS(Inmatning!$F$23:$F$10006,K$103,Inmatning!$G$23:$G$10006,"&gt;36,4",Inmatning!$G$23:$G$10006,"&lt;=54")</f>
        <v>0</v>
      </c>
      <c r="L98" s="10">
        <f>COUNTIFS(Inmatning!$F$23:$F$10006,L$103,Inmatning!$G$23:$G$10006,"&gt;36,4",Inmatning!$G$23:$G$10006,"&lt;=54")</f>
        <v>0</v>
      </c>
      <c r="M98" s="10">
        <f>COUNTIFS(Inmatning!$F$23:$F$10006,M$103,Inmatning!$G$23:$G$10006,"&gt;36,4",Inmatning!$G$23:$G$10006,"&lt;=54")</f>
        <v>0</v>
      </c>
      <c r="N98" s="9">
        <f>COUNTIFS(Inmatning!$F$23:$F$10006,N$103,Inmatning!$G$23:$G$10006,"&gt;36,4",Inmatning!$G$23:$G$10006,"&lt;=54")</f>
        <v>0</v>
      </c>
      <c r="O98" s="9">
        <f>COUNTIFS(Inmatning!$F$23:$F$10006,O$103,Inmatning!$G$23:$G$10006,"&gt;36,4",Inmatning!$G$23:$G$10006,"&lt;=54")</f>
        <v>0</v>
      </c>
      <c r="P98" s="9">
        <f>COUNTIFS(Inmatning!$F$23:$F$10006,P$103,Inmatning!$G$23:$G$10006,"&gt;36,4",Inmatning!$G$23:$G$10006,"&lt;=54")</f>
        <v>0</v>
      </c>
      <c r="Q98" s="9">
        <f>COUNTIFS(Inmatning!$F$23:$F$10006,Q$103,Inmatning!$G$23:$G$10006,"&gt;36,4",Inmatning!$G$23:$G$10006,"&lt;=54")</f>
        <v>0</v>
      </c>
      <c r="R98" s="9">
        <f>COUNTIFS(Inmatning!$F$23:$F$10006,R$103,Inmatning!$G$23:$G$10006,"&gt;36,4",Inmatning!$G$23:$G$10006,"&lt;=54")</f>
        <v>0</v>
      </c>
      <c r="S98" s="9">
        <f>COUNTIFS(Inmatning!$F$23:$F$10006,S$103,Inmatning!$G$23:$G$10006,"&gt;36,4",Inmatning!$G$23:$G$10006,"&lt;=54")</f>
        <v>0</v>
      </c>
      <c r="T98" s="9">
        <f>COUNTIFS(Inmatning!$F$23:$F$10006,T$103,Inmatning!$G$23:$G$10006,"&gt;36,4",Inmatning!$G$23:$G$10006,"&lt;=54")</f>
        <v>0</v>
      </c>
      <c r="U98" s="9">
        <f>COUNTIFS(Inmatning!$F$23:$F$10006,U$103,Inmatning!$G$23:$G$10006,"&gt;36,4",Inmatning!$G$23:$G$10006,"&lt;=54")</f>
        <v>0</v>
      </c>
      <c r="V98" s="9">
        <f>COUNTIFS(Inmatning!$F$23:$F$10006,V$103,Inmatning!$G$23:$G$10006,"&gt;36,4",Inmatning!$G$23:$G$10006,"&lt;=54")</f>
        <v>0</v>
      </c>
    </row>
    <row r="99" spans="1:22">
      <c r="A99" s="80" t="s">
        <v>27</v>
      </c>
      <c r="B99" s="81"/>
      <c r="C99" s="81"/>
      <c r="D99" s="82"/>
      <c r="E99" s="9">
        <f>COUNTIFS(Inmatning!$F$23:$F$10006,E$103,Inmatning!$G$23:$G$10006,"100b")</f>
        <v>0</v>
      </c>
      <c r="F99" s="9">
        <f>COUNTIFS(Inmatning!$F$23:$F$10006,F$103,Inmatning!$G$23:$G$10006,"100b")</f>
        <v>0</v>
      </c>
      <c r="G99" s="9">
        <f>COUNTIFS(Inmatning!$F$23:$F$10006,G$103,Inmatning!$G$23:$G$10006,"100b")</f>
        <v>0</v>
      </c>
      <c r="H99" s="9">
        <f>COUNTIFS(Inmatning!$F$23:$F$10006,H$103,Inmatning!$G$23:$G$10006,"100b")</f>
        <v>0</v>
      </c>
      <c r="I99" s="9">
        <f>COUNTIFS(Inmatning!$F$23:$F$10006,I$103,Inmatning!$G$23:$G$10006,"100b")</f>
        <v>0</v>
      </c>
      <c r="J99" s="10">
        <f>COUNTIFS(Inmatning!$F$23:$F$10006,J$103,Inmatning!$G$23:$G$10006,"100b")</f>
        <v>0</v>
      </c>
      <c r="K99" s="10">
        <f>COUNTIFS(Inmatning!$F$23:$F$10006,K$103,Inmatning!$G$23:$G$10006,"100b")</f>
        <v>0</v>
      </c>
      <c r="L99" s="9">
        <f>COUNTIFS(Inmatning!$F$23:$F$10006,L$103,Inmatning!$G$23:$G$10006,"100b")</f>
        <v>0</v>
      </c>
      <c r="M99" s="9">
        <f>COUNTIFS(Inmatning!$F$23:$F$10006,M$103,Inmatning!$G$23:$G$10006,"100b")</f>
        <v>0</v>
      </c>
      <c r="N99" s="9">
        <f>COUNTIFS(Inmatning!$F$23:$F$10006,N$103,Inmatning!$G$23:$G$10006,"100b")</f>
        <v>0</v>
      </c>
      <c r="O99" s="9">
        <f>COUNTIFS(Inmatning!$F$23:$F$10006,O$103,Inmatning!$G$23:$G$10006,"100b")</f>
        <v>0</v>
      </c>
      <c r="P99" s="9">
        <f>COUNTIFS(Inmatning!$F$23:$F$10006,P$103,Inmatning!$G$23:$G$10006,"100b")</f>
        <v>0</v>
      </c>
      <c r="Q99" s="9">
        <f>COUNTIFS(Inmatning!$F$23:$F$10006,Q$103,Inmatning!$G$23:$G$10006,"100b")</f>
        <v>0</v>
      </c>
      <c r="R99" s="9">
        <f>COUNTIFS(Inmatning!$F$23:$F$10006,R$103,Inmatning!$G$23:$G$10006,"100b")</f>
        <v>0</v>
      </c>
      <c r="S99" s="9">
        <f>COUNTIFS(Inmatning!$F$23:$F$10006,S$103,Inmatning!$G$23:$G$10006,"100b")</f>
        <v>0</v>
      </c>
      <c r="T99" s="9">
        <f>COUNTIFS(Inmatning!$F$23:$F$10006,T$103,Inmatning!$G$23:$G$10006,"100b")</f>
        <v>0</v>
      </c>
      <c r="U99" s="9">
        <f>COUNTIFS(Inmatning!$F$23:$F$10006,U$103,Inmatning!$G$23:$G$10006,"100b")</f>
        <v>0</v>
      </c>
      <c r="V99" s="9">
        <f>COUNTIFS(Inmatning!$F$23:$F$10006,V$103,Inmatning!$G$23:$G$10006,"100b")</f>
        <v>0</v>
      </c>
    </row>
    <row r="100" spans="1:22">
      <c r="A100" s="80" t="s">
        <v>28</v>
      </c>
      <c r="B100" s="81"/>
      <c r="C100" s="81"/>
      <c r="D100" s="82"/>
      <c r="E100" s="9">
        <f>COUNTIFS(Inmatning!$F$23:$F$10006,E$103,Inmatning!$G$23:$G$10006,"50b")</f>
        <v>0</v>
      </c>
      <c r="F100" s="9">
        <f>COUNTIFS(Inmatning!$F$23:$F$10006,F$103,Inmatning!$G$23:$G$10006,"50b")</f>
        <v>0</v>
      </c>
      <c r="G100" s="9">
        <f>COUNTIFS(Inmatning!$F$23:$F$10006,G$103,Inmatning!$G$23:$G$10006,"50b")</f>
        <v>0</v>
      </c>
      <c r="H100" s="10">
        <f>COUNTIFS(Inmatning!$F$23:$F$10006,H$103,Inmatning!$G$23:$G$10006,"50b")</f>
        <v>0</v>
      </c>
      <c r="I100" s="10">
        <f>COUNTIFS(Inmatning!$F$23:$F$10006,I$103,Inmatning!$G$23:$G$10006,"50b")</f>
        <v>0</v>
      </c>
      <c r="J100" s="9">
        <f>COUNTIFS(Inmatning!$F$23:$F$10006,J$103,Inmatning!$G$23:$G$10006,"50b")</f>
        <v>0</v>
      </c>
      <c r="K100" s="9">
        <f>COUNTIFS(Inmatning!$F$23:$F$10006,K$103,Inmatning!$G$23:$G$10006,"50b")</f>
        <v>0</v>
      </c>
      <c r="L100" s="9">
        <f>COUNTIFS(Inmatning!$F$23:$F$10006,L$103,Inmatning!$G$23:$G$10006,"50b")</f>
        <v>0</v>
      </c>
      <c r="M100" s="9">
        <f>COUNTIFS(Inmatning!$F$23:$F$10006,M$103,Inmatning!$G$23:$G$10006,"50b")</f>
        <v>0</v>
      </c>
      <c r="N100" s="9">
        <f>COUNTIFS(Inmatning!$F$23:$F$10006,N$103,Inmatning!$G$23:$G$10006,"50b")</f>
        <v>0</v>
      </c>
      <c r="O100" s="9">
        <f>COUNTIFS(Inmatning!$F$23:$F$10006,O$103,Inmatning!$G$23:$G$10006,"50b")</f>
        <v>0</v>
      </c>
      <c r="P100" s="9">
        <f>COUNTIFS(Inmatning!$F$23:$F$10006,P$103,Inmatning!$G$23:$G$10006,"50b")</f>
        <v>0</v>
      </c>
      <c r="Q100" s="9">
        <f>COUNTIFS(Inmatning!$F$23:$F$10006,Q$103,Inmatning!$G$23:$G$10006,"50b")</f>
        <v>0</v>
      </c>
      <c r="R100" s="9">
        <f>COUNTIFS(Inmatning!$F$23:$F$10006,R$103,Inmatning!$G$23:$G$10006,"50b")</f>
        <v>0</v>
      </c>
      <c r="S100" s="9">
        <f>COUNTIFS(Inmatning!$F$23:$F$10006,S$103,Inmatning!$G$23:$G$10006,"50b")</f>
        <v>0</v>
      </c>
      <c r="T100" s="9">
        <f>COUNTIFS(Inmatning!$F$23:$F$10006,T$103,Inmatning!$G$23:$G$10006,"50b")</f>
        <v>0</v>
      </c>
      <c r="U100" s="9">
        <f>COUNTIFS(Inmatning!$F$23:$F$10006,U$103,Inmatning!$G$23:$G$10006,"50b")</f>
        <v>0</v>
      </c>
      <c r="V100" s="9">
        <f>COUNTIFS(Inmatning!$F$23:$F$10006,V$103,Inmatning!$G$23:$G$10006,"50b")</f>
        <v>0</v>
      </c>
    </row>
    <row r="101" spans="1:22">
      <c r="A101" s="80" t="s">
        <v>29</v>
      </c>
      <c r="B101" s="81"/>
      <c r="C101" s="81"/>
      <c r="D101" s="82"/>
      <c r="E101" s="9">
        <f>COUNTIFS(Inmatning!$F$23:$F$10006,E$103,Inmatning!$G$23:$G$10006,"30b")</f>
        <v>0</v>
      </c>
      <c r="F101" s="10">
        <f>COUNTIFS(Inmatning!$F$23:$F$10006,F$103,Inmatning!$G$23:$G$10006,"30b")</f>
        <v>0</v>
      </c>
      <c r="G101" s="10">
        <f>COUNTIFS(Inmatning!$F$23:$F$10006,G$103,Inmatning!$G$23:$G$10006,"30b")</f>
        <v>0</v>
      </c>
      <c r="H101" s="9">
        <f>COUNTIFS(Inmatning!$F$23:$F$10006,H$103,Inmatning!$G$23:$G$10006,"30b")</f>
        <v>0</v>
      </c>
      <c r="I101" s="9">
        <f>COUNTIFS(Inmatning!$F$23:$F$10006,I$103,Inmatning!$G$23:$G$10006,"30b")</f>
        <v>0</v>
      </c>
      <c r="J101" s="9">
        <f>COUNTIFS(Inmatning!$F$23:$F$10006,J$103,Inmatning!$G$23:$G$10006,"30b")</f>
        <v>0</v>
      </c>
      <c r="K101" s="9">
        <f>COUNTIFS(Inmatning!$F$23:$F$10006,K$103,Inmatning!$G$23:$G$10006,"30b")</f>
        <v>0</v>
      </c>
      <c r="L101" s="9">
        <f>COUNTIFS(Inmatning!$F$23:$F$10006,L$103,Inmatning!$G$23:$G$10006,"30b")</f>
        <v>0</v>
      </c>
      <c r="M101" s="9">
        <f>COUNTIFS(Inmatning!$F$23:$F$10006,M$103,Inmatning!$G$23:$G$10006,"30b")</f>
        <v>0</v>
      </c>
      <c r="N101" s="9">
        <f>COUNTIFS(Inmatning!$F$23:$F$10006,N$103,Inmatning!$G$23:$G$10006,"30b")</f>
        <v>0</v>
      </c>
      <c r="O101" s="9">
        <f>COUNTIFS(Inmatning!$F$23:$F$10006,O$103,Inmatning!$G$23:$G$10006,"30b")</f>
        <v>0</v>
      </c>
      <c r="P101" s="9">
        <f>COUNTIFS(Inmatning!$F$23:$F$10006,P$103,Inmatning!$G$23:$G$10006,"30b")</f>
        <v>0</v>
      </c>
      <c r="Q101" s="9">
        <f>COUNTIFS(Inmatning!$F$23:$F$10006,Q$103,Inmatning!$G$23:$G$10006,"30b")</f>
        <v>0</v>
      </c>
      <c r="R101" s="9">
        <f>COUNTIFS(Inmatning!$F$23:$F$10006,R$103,Inmatning!$G$23:$G$10006,"30b")</f>
        <v>0</v>
      </c>
      <c r="S101" s="9">
        <f>COUNTIFS(Inmatning!$F$23:$F$10006,S$103,Inmatning!$G$23:$G$10006,"30b")</f>
        <v>0</v>
      </c>
      <c r="T101" s="9">
        <f>COUNTIFS(Inmatning!$F$23:$F$10006,T$103,Inmatning!$G$23:$G$10006,"30b")</f>
        <v>0</v>
      </c>
      <c r="U101" s="9">
        <f>COUNTIFS(Inmatning!$F$23:$F$10006,U$103,Inmatning!$G$23:$G$10006,"30b")</f>
        <v>0</v>
      </c>
      <c r="V101" s="9">
        <f>COUNTIFS(Inmatning!$F$23:$F$10006,V$103,Inmatning!$G$23:$G$10006,"30b")</f>
        <v>0</v>
      </c>
    </row>
    <row r="102" spans="1:22">
      <c r="A102" s="80" t="s">
        <v>30</v>
      </c>
      <c r="B102" s="81"/>
      <c r="C102" s="81"/>
      <c r="D102" s="82"/>
      <c r="E102" s="10">
        <f>COUNTIFS(Inmatning!$F$23:$F$10006,E$103,Inmatning!$G$23:$G$10006,"")</f>
        <v>0</v>
      </c>
      <c r="F102" s="9">
        <f>COUNTIFS(Inmatning!$F$23:$F$10006,F$103,Inmatning!$G$23:$G$10006,"")</f>
        <v>0</v>
      </c>
      <c r="G102" s="9">
        <f>COUNTIFS(Inmatning!$F$23:$F$10006,G$103,Inmatning!$G$23:$G$10006,"")</f>
        <v>0</v>
      </c>
      <c r="H102" s="9">
        <f>COUNTIFS(Inmatning!$F$23:$F$10006,H$103,Inmatning!$G$23:$G$10006,"")</f>
        <v>0</v>
      </c>
      <c r="I102" s="9">
        <f>COUNTIFS(Inmatning!$F$23:$F$10006,I$103,Inmatning!$G$23:$G$10006,"")</f>
        <v>0</v>
      </c>
      <c r="J102" s="9">
        <f>COUNTIFS(Inmatning!$F$23:$F$10006,J$103,Inmatning!$G$23:$G$10006,"")</f>
        <v>0</v>
      </c>
      <c r="K102" s="9">
        <f>COUNTIFS(Inmatning!$F$23:$F$10006,K$103,Inmatning!$G$23:$G$10006,"")</f>
        <v>0</v>
      </c>
      <c r="L102" s="9">
        <f>COUNTIFS(Inmatning!$F$23:$F$10006,L$103,Inmatning!$G$23:$G$10006,"")</f>
        <v>0</v>
      </c>
      <c r="M102" s="9">
        <f>COUNTIFS(Inmatning!$F$23:$F$10006,M$103,Inmatning!$G$23:$G$10006,"")</f>
        <v>0</v>
      </c>
      <c r="N102" s="9">
        <f>COUNTIFS(Inmatning!$F$23:$F$10006,N$103,Inmatning!$G$23:$G$10006,"")</f>
        <v>0</v>
      </c>
      <c r="O102" s="9">
        <f>COUNTIFS(Inmatning!$F$23:$F$10006,O$103,Inmatning!$G$23:$G$10006,"")</f>
        <v>0</v>
      </c>
      <c r="P102" s="9">
        <f>COUNTIFS(Inmatning!$F$23:$F$10006,P$103,Inmatning!$G$23:$G$10006,"")</f>
        <v>0</v>
      </c>
      <c r="Q102" s="9">
        <f>COUNTIFS(Inmatning!$F$23:$F$10006,Q$103,Inmatning!$G$23:$G$10006,"")</f>
        <v>0</v>
      </c>
      <c r="R102" s="9">
        <f>COUNTIFS(Inmatning!$F$23:$F$10006,R$103,Inmatning!$G$23:$G$10006,"")</f>
        <v>0</v>
      </c>
      <c r="S102" s="9">
        <f>COUNTIFS(Inmatning!$F$23:$F$10006,S$103,Inmatning!$G$23:$G$10006,"")</f>
        <v>0</v>
      </c>
      <c r="T102" s="9">
        <f>COUNTIFS(Inmatning!$F$23:$F$10006,T$103,Inmatning!$G$23:$G$10006,"")</f>
        <v>0</v>
      </c>
      <c r="U102" s="9">
        <f>COUNTIFS(Inmatning!$F$23:$F$10006,U$103,Inmatning!$G$23:$G$10006,"")</f>
        <v>0</v>
      </c>
      <c r="V102" s="9">
        <f>COUNTIFS(Inmatning!$F$23:$F$10006,V$103,Inmatning!$G$23:$G$10006,"")</f>
        <v>0</v>
      </c>
    </row>
    <row r="103" spans="1:22">
      <c r="A103" s="80" t="s">
        <v>33</v>
      </c>
      <c r="B103" s="81"/>
      <c r="C103" s="81"/>
      <c r="D103" s="82"/>
      <c r="E103" s="11" t="s">
        <v>14</v>
      </c>
      <c r="F103" s="11">
        <v>5</v>
      </c>
      <c r="G103" s="11">
        <v>6</v>
      </c>
      <c r="H103" s="11">
        <v>7</v>
      </c>
      <c r="I103" s="11">
        <v>8</v>
      </c>
      <c r="J103" s="11">
        <v>9</v>
      </c>
      <c r="K103" s="11">
        <v>10</v>
      </c>
      <c r="L103" s="11">
        <v>11</v>
      </c>
      <c r="M103" s="11">
        <v>12</v>
      </c>
      <c r="N103" s="11">
        <v>13</v>
      </c>
      <c r="O103" s="11">
        <v>14</v>
      </c>
      <c r="P103" s="11">
        <v>15</v>
      </c>
      <c r="Q103" s="11">
        <v>16</v>
      </c>
      <c r="R103" s="12">
        <v>17</v>
      </c>
      <c r="S103" s="12">
        <v>18</v>
      </c>
      <c r="T103" s="12">
        <v>19</v>
      </c>
      <c r="U103" s="12">
        <v>20</v>
      </c>
      <c r="V103" s="12">
        <v>21</v>
      </c>
    </row>
    <row r="104" spans="1:22">
      <c r="A104" s="92" t="s">
        <v>34</v>
      </c>
      <c r="B104" s="92"/>
      <c r="C104" s="92"/>
      <c r="D104" s="92"/>
      <c r="E104">
        <f>SUM(E89:E102)</f>
        <v>0</v>
      </c>
      <c r="F104">
        <f>SUM(F89:F101)</f>
        <v>0</v>
      </c>
      <c r="G104">
        <f>SUM(G89:G101)</f>
        <v>0</v>
      </c>
      <c r="H104">
        <f>SUM(H89:H100)</f>
        <v>0</v>
      </c>
      <c r="I104">
        <f>SUM(I89:I100)</f>
        <v>0</v>
      </c>
      <c r="J104">
        <f>SUM(J89:J99)</f>
        <v>0</v>
      </c>
      <c r="K104">
        <f>SUM(K89:K99)</f>
        <v>0</v>
      </c>
      <c r="L104">
        <f>SUM(L89:L98)</f>
        <v>0</v>
      </c>
      <c r="M104">
        <f>SUM(M89:M98)</f>
        <v>0</v>
      </c>
      <c r="N104">
        <f>SUM(N89:N97)</f>
        <v>0</v>
      </c>
      <c r="O104">
        <f>SUM(O89:O96)</f>
        <v>0</v>
      </c>
      <c r="P104">
        <f>SUM(P89:P95)</f>
        <v>0</v>
      </c>
      <c r="Q104">
        <f t="shared" ref="Q104:V104" si="1">SUM(Q89:Q94)</f>
        <v>0</v>
      </c>
      <c r="R104">
        <f t="shared" si="1"/>
        <v>0</v>
      </c>
      <c r="S104">
        <f t="shared" si="1"/>
        <v>0</v>
      </c>
      <c r="T104">
        <f t="shared" si="1"/>
        <v>0</v>
      </c>
      <c r="U104">
        <f t="shared" si="1"/>
        <v>0</v>
      </c>
      <c r="V104">
        <f t="shared" si="1"/>
        <v>0</v>
      </c>
    </row>
    <row r="105" spans="1:22">
      <c r="A105" s="93" t="s">
        <v>35</v>
      </c>
      <c r="B105" s="93"/>
      <c r="C105" s="93"/>
      <c r="D105" s="93"/>
      <c r="E105">
        <v>0</v>
      </c>
      <c r="F105">
        <f>SUM(F102)</f>
        <v>0</v>
      </c>
      <c r="G105">
        <f>SUM(G102)</f>
        <v>0</v>
      </c>
      <c r="H105">
        <f>SUM(H101:H102)</f>
        <v>0</v>
      </c>
      <c r="I105">
        <f>SUM(I101:I102)</f>
        <v>0</v>
      </c>
      <c r="J105">
        <f>SUM(J100:J102)</f>
        <v>0</v>
      </c>
      <c r="K105">
        <f>SUM(K100:K102)</f>
        <v>0</v>
      </c>
      <c r="L105">
        <f>SUM(L99:L102)</f>
        <v>0</v>
      </c>
      <c r="M105">
        <f>SUM(M99:M102)</f>
        <v>0</v>
      </c>
      <c r="N105">
        <f>SUM(N98:N102)</f>
        <v>0</v>
      </c>
      <c r="O105">
        <f>SUM(O97:O102)</f>
        <v>0</v>
      </c>
      <c r="P105">
        <f>SUM(P96:P102)</f>
        <v>0</v>
      </c>
      <c r="Q105">
        <f t="shared" ref="Q105:V105" si="2">SUM(Q95:Q102)</f>
        <v>0</v>
      </c>
      <c r="R105">
        <f t="shared" si="2"/>
        <v>0</v>
      </c>
      <c r="S105">
        <f t="shared" si="2"/>
        <v>0</v>
      </c>
      <c r="T105">
        <f t="shared" si="2"/>
        <v>0</v>
      </c>
      <c r="U105">
        <f t="shared" si="2"/>
        <v>0</v>
      </c>
      <c r="V105">
        <f t="shared" si="2"/>
        <v>0</v>
      </c>
    </row>
    <row r="106" spans="1:22">
      <c r="A106" s="93"/>
      <c r="B106" s="93"/>
      <c r="C106" s="93"/>
      <c r="D106" s="93"/>
      <c r="E106" s="13" t="e">
        <f t="shared" ref="E106:V106" si="3">SUM(E104/(E104+E105))</f>
        <v>#DIV/0!</v>
      </c>
      <c r="F106" s="13" t="e">
        <f t="shared" si="3"/>
        <v>#DIV/0!</v>
      </c>
      <c r="G106" s="13" t="e">
        <f t="shared" si="3"/>
        <v>#DIV/0!</v>
      </c>
      <c r="H106" s="13" t="e">
        <f t="shared" si="3"/>
        <v>#DIV/0!</v>
      </c>
      <c r="I106" s="13" t="e">
        <f t="shared" si="3"/>
        <v>#DIV/0!</v>
      </c>
      <c r="J106" s="13" t="e">
        <f t="shared" si="3"/>
        <v>#DIV/0!</v>
      </c>
      <c r="K106" s="13" t="e">
        <f t="shared" si="3"/>
        <v>#DIV/0!</v>
      </c>
      <c r="L106" s="13" t="e">
        <f t="shared" si="3"/>
        <v>#DIV/0!</v>
      </c>
      <c r="M106" s="13" t="e">
        <f t="shared" si="3"/>
        <v>#DIV/0!</v>
      </c>
      <c r="N106" s="13" t="e">
        <f t="shared" si="3"/>
        <v>#DIV/0!</v>
      </c>
      <c r="O106" s="13" t="e">
        <f t="shared" si="3"/>
        <v>#DIV/0!</v>
      </c>
      <c r="P106" s="13" t="e">
        <f t="shared" si="3"/>
        <v>#DIV/0!</v>
      </c>
      <c r="Q106" s="13" t="e">
        <f t="shared" si="3"/>
        <v>#DIV/0!</v>
      </c>
      <c r="R106" s="13" t="e">
        <f t="shared" si="3"/>
        <v>#DIV/0!</v>
      </c>
      <c r="S106" s="13" t="e">
        <f t="shared" si="3"/>
        <v>#DIV/0!</v>
      </c>
      <c r="T106" s="13" t="e">
        <f t="shared" si="3"/>
        <v>#DIV/0!</v>
      </c>
      <c r="U106" s="13" t="e">
        <f t="shared" si="3"/>
        <v>#DIV/0!</v>
      </c>
      <c r="V106" s="13" t="e">
        <f t="shared" si="3"/>
        <v>#DIV/0!</v>
      </c>
    </row>
    <row r="107" spans="1:22" ht="266.10000000000002" customHeight="1"/>
    <row r="109" spans="1:22">
      <c r="A109" s="97" t="s">
        <v>165</v>
      </c>
      <c r="B109" s="97"/>
      <c r="C109" s="97"/>
      <c r="D109" s="97"/>
      <c r="E109" s="97"/>
      <c r="F109" s="97"/>
      <c r="G109" s="97"/>
      <c r="H109" s="97"/>
      <c r="I109" s="97"/>
      <c r="J109" s="97"/>
      <c r="K109" s="97"/>
      <c r="L109" s="97"/>
      <c r="M109" s="97"/>
      <c r="N109" s="97"/>
      <c r="O109" s="97"/>
      <c r="P109" s="97"/>
      <c r="Q109" s="97"/>
      <c r="R109" s="97"/>
      <c r="S109" s="97"/>
      <c r="T109" s="97"/>
      <c r="U109" s="97"/>
      <c r="V109" s="97"/>
    </row>
    <row r="110" spans="1:22">
      <c r="A110" s="80" t="s">
        <v>31</v>
      </c>
      <c r="B110" s="81"/>
      <c r="C110" s="81"/>
      <c r="D110" s="82"/>
      <c r="E110" s="9">
        <f>COUNTIFS(Inmatning!$F$23:$F$10006,E$103,Inmatning!$G$23:$G$10006,"&lt;0",Inmatning!$E$23:$E$10006,"Flicka")</f>
        <v>0</v>
      </c>
      <c r="F110" s="9">
        <f>COUNTIFS(Inmatning!$F$23:$F$10006,F$103,Inmatning!$G$23:$G$10006,"&lt;0",Inmatning!$E$23:$E$10006,"Flicka")</f>
        <v>0</v>
      </c>
      <c r="G110" s="9">
        <f>COUNTIFS(Inmatning!$F$23:$F$10006,G$103,Inmatning!$G$23:$G$10006,"&lt;0",Inmatning!$E$23:$E$10006,"Flicka")</f>
        <v>0</v>
      </c>
      <c r="H110" s="9">
        <f>COUNTIFS(Inmatning!$F$23:$F$10006,H$103,Inmatning!$G$23:$G$10006,"&lt;0",Inmatning!$E$23:$E$10006,"Flicka")</f>
        <v>0</v>
      </c>
      <c r="I110" s="9">
        <f>COUNTIFS(Inmatning!$F$23:$F$10006,I$103,Inmatning!$G$23:$G$10006,"&lt;0",Inmatning!$E$23:$E$10006,"Flicka")</f>
        <v>0</v>
      </c>
      <c r="J110" s="9">
        <f>COUNTIFS(Inmatning!$F$23:$F$10006,J$103,Inmatning!$G$23:$G$10006,"&lt;0",Inmatning!$E$23:$E$10006,"Flicka")</f>
        <v>0</v>
      </c>
      <c r="K110" s="9">
        <f>COUNTIFS(Inmatning!$F$23:$F$10006,K$103,Inmatning!$G$23:$G$10006,"&lt;0",Inmatning!$E$23:$E$10006,"Flicka")</f>
        <v>0</v>
      </c>
      <c r="L110" s="9">
        <f>COUNTIFS(Inmatning!$F$23:$F$10006,L$103,Inmatning!$G$23:$G$10006,"&lt;0",Inmatning!$E$23:$E$10006,"Flicka")</f>
        <v>0</v>
      </c>
      <c r="M110" s="9">
        <f>COUNTIFS(Inmatning!$F$23:$F$10006,M$103,Inmatning!$G$23:$G$10006,"&lt;0",Inmatning!$E$23:$E$10006,"Flicka")</f>
        <v>0</v>
      </c>
      <c r="N110" s="9">
        <f>COUNTIFS(Inmatning!$F$23:$F$10006,N$103,Inmatning!$G$23:$G$10006,"&lt;0",Inmatning!$E$23:$E$10006,"Flicka")</f>
        <v>0</v>
      </c>
      <c r="O110" s="9">
        <f>COUNTIFS(Inmatning!$F$23:$F$10006,O$103,Inmatning!$G$23:$G$10006,"&lt;0",Inmatning!$E$23:$E$10006,"Flicka")</f>
        <v>0</v>
      </c>
      <c r="P110" s="9">
        <f>COUNTIFS(Inmatning!$F$23:$F$10006,P$103,Inmatning!$G$23:$G$10006,"&lt;0",Inmatning!$E$23:$E$10006,"Flicka")</f>
        <v>0</v>
      </c>
      <c r="Q110" s="9">
        <f>COUNTIFS(Inmatning!$F$23:$F$10006,Q$103,Inmatning!$G$23:$G$10006,"&lt;0",Inmatning!$E$23:$E$10006,"Flicka")</f>
        <v>0</v>
      </c>
      <c r="R110" s="9">
        <f>COUNTIFS(Inmatning!$F$23:$F$10006,R$103,Inmatning!$G$23:$G$10006,"&lt;0",Inmatning!$E$23:$E$10006,"Flicka")</f>
        <v>0</v>
      </c>
      <c r="S110" s="9">
        <f>COUNTIFS(Inmatning!$F$23:$F$10006,S$103,Inmatning!$G$23:$G$10006,"&lt;0",Inmatning!$E$23:$E$10006,"Flicka")</f>
        <v>0</v>
      </c>
      <c r="T110" s="9">
        <f>COUNTIFS(Inmatning!$F$23:$F$10006,T$103,Inmatning!$G$23:$G$10006,"&lt;0",Inmatning!$E$23:$E$10006,"Flicka")</f>
        <v>0</v>
      </c>
      <c r="U110" s="9">
        <f>COUNTIFS(Inmatning!$F$23:$F$10006,U$103,Inmatning!$G$23:$G$10006,"&lt;0",Inmatning!$E$23:$E$10006,"Flicka")</f>
        <v>0</v>
      </c>
      <c r="V110" s="9">
        <f>COUNTIFS(Inmatning!$F$23:$F$10006,V$103,Inmatning!$G$23:$G$10006,"&lt;0",Inmatning!$E$23:$E$10006,"Flicka")</f>
        <v>0</v>
      </c>
    </row>
    <row r="111" spans="1:22">
      <c r="A111" s="80" t="s">
        <v>19</v>
      </c>
      <c r="B111" s="81"/>
      <c r="C111" s="81"/>
      <c r="D111" s="82"/>
      <c r="E111" s="9">
        <f>COUNTIFS(Inmatning!$F$23:$F$10006,E$103,Inmatning!$G$23:$G$10006,"&gt;=0",Inmatning!$G$23:$G$10006,"&lt;=3,4",Inmatning!$E$23:$E$10006,"Flicka")</f>
        <v>0</v>
      </c>
      <c r="F111" s="9">
        <f>COUNTIFS(Inmatning!$F$23:$F$10006,F$103,Inmatning!$G$23:$G$10006,"&gt;=0",Inmatning!$G$23:$G$10006,"&lt;=3,4",Inmatning!$E$23:$E$10006,"Flicka")</f>
        <v>0</v>
      </c>
      <c r="G111" s="9">
        <f>COUNTIFS(Inmatning!$F$23:$F$10006,G$103,Inmatning!$G$23:$G$10006,"&gt;=0",Inmatning!$G$23:$G$10006,"&lt;=3,4",Inmatning!$E$23:$E$10006,"Flicka")</f>
        <v>0</v>
      </c>
      <c r="H111" s="9">
        <f>COUNTIFS(Inmatning!$F$23:$F$10006,H$103,Inmatning!$G$23:$G$10006,"&gt;=0",Inmatning!$G$23:$G$10006,"&lt;=3,4",Inmatning!$E$23:$E$10006,"Flicka")</f>
        <v>0</v>
      </c>
      <c r="I111" s="9">
        <f>COUNTIFS(Inmatning!$F$23:$F$10006,I$103,Inmatning!$G$23:$G$10006,"&gt;=0",Inmatning!$G$23:$G$10006,"&lt;=3,4",Inmatning!$E$23:$E$10006,"Flicka")</f>
        <v>0</v>
      </c>
      <c r="J111" s="9">
        <f>COUNTIFS(Inmatning!$F$23:$F$10006,J$103,Inmatning!$G$23:$G$10006,"&gt;=0",Inmatning!$G$23:$G$10006,"&lt;=3,4",Inmatning!$E$23:$E$10006,"Flicka")</f>
        <v>0</v>
      </c>
      <c r="K111" s="9">
        <f>COUNTIFS(Inmatning!$F$23:$F$10006,K$103,Inmatning!$G$23:$G$10006,"&gt;=0",Inmatning!$G$23:$G$10006,"&lt;=3,4",Inmatning!$E$23:$E$10006,"Flicka")</f>
        <v>0</v>
      </c>
      <c r="L111" s="9">
        <f>COUNTIFS(Inmatning!$F$23:$F$10006,L$103,Inmatning!$G$23:$G$10006,"&gt;=0",Inmatning!$G$23:$G$10006,"&lt;=3,4",Inmatning!$E$23:$E$10006,"Flicka")</f>
        <v>0</v>
      </c>
      <c r="M111" s="9">
        <f>COUNTIFS(Inmatning!$F$23:$F$10006,M$103,Inmatning!$G$23:$G$10006,"&gt;=0",Inmatning!$G$23:$G$10006,"&lt;=3,4",Inmatning!$E$23:$E$10006,"Flicka")</f>
        <v>0</v>
      </c>
      <c r="N111" s="9">
        <f>COUNTIFS(Inmatning!$F$23:$F$10006,N$103,Inmatning!$G$23:$G$10006,"&gt;=0",Inmatning!$G$23:$G$10006,"&lt;=3,4",Inmatning!$E$23:$E$10006,"Flicka")</f>
        <v>0</v>
      </c>
      <c r="O111" s="9">
        <f>COUNTIFS(Inmatning!$F$23:$F$10006,O$103,Inmatning!$G$23:$G$10006,"&gt;=0",Inmatning!$G$23:$G$10006,"&lt;=3,4",Inmatning!$E$23:$E$10006,"Flicka")</f>
        <v>0</v>
      </c>
      <c r="P111" s="9">
        <f>COUNTIFS(Inmatning!$F$23:$F$10006,P$103,Inmatning!$G$23:$G$10006,"&gt;=0",Inmatning!$G$23:$G$10006,"&lt;=3,4",Inmatning!$E$23:$E$10006,"Flicka")</f>
        <v>0</v>
      </c>
      <c r="Q111" s="9">
        <f>COUNTIFS(Inmatning!$F$23:$F$10006,Q$103,Inmatning!$G$23:$G$10006,"&gt;=0",Inmatning!$G$23:$G$10006,"&lt;=3,4",Inmatning!$E$23:$E$10006,"Flicka")</f>
        <v>0</v>
      </c>
      <c r="R111" s="9">
        <f>COUNTIFS(Inmatning!$F$23:$F$10006,R$103,Inmatning!$G$23:$G$10006,"&gt;=0",Inmatning!$G$23:$G$10006,"&lt;=3,4",Inmatning!$E$23:$E$10006,"Flicka")</f>
        <v>0</v>
      </c>
      <c r="S111" s="9">
        <f>COUNTIFS(Inmatning!$F$23:$F$10006,S$103,Inmatning!$G$23:$G$10006,"&gt;=0",Inmatning!$G$23:$G$10006,"&lt;=3,4",Inmatning!$E$23:$E$10006,"Flicka")</f>
        <v>0</v>
      </c>
      <c r="T111" s="9">
        <f>COUNTIFS(Inmatning!$F$23:$F$10006,T$103,Inmatning!$G$23:$G$10006,"&gt;=0",Inmatning!$G$23:$G$10006,"&lt;=3,4",Inmatning!$E$23:$E$10006,"Flicka")</f>
        <v>0</v>
      </c>
      <c r="U111" s="9">
        <f>COUNTIFS(Inmatning!$F$23:$F$10006,U$103,Inmatning!$G$23:$G$10006,"&gt;=0",Inmatning!$G$23:$G$10006,"&lt;=3,4",Inmatning!$E$23:$E$10006,"Flicka")</f>
        <v>0</v>
      </c>
      <c r="V111" s="9">
        <f>COUNTIFS(Inmatning!$F$23:$F$10006,V$103,Inmatning!$G$23:$G$10006,"&gt;=0",Inmatning!$G$23:$G$10006,"&lt;=3,4",Inmatning!$E$23:$E$10006,"Flicka")</f>
        <v>0</v>
      </c>
    </row>
    <row r="112" spans="1:22">
      <c r="A112" s="80" t="s">
        <v>32</v>
      </c>
      <c r="B112" s="81"/>
      <c r="C112" s="81"/>
      <c r="D112" s="82"/>
      <c r="E112" s="9">
        <f>COUNTIFS(Inmatning!$F$23:$F$10006,E$103,Inmatning!$G$23:$G$10006,"&gt;3,4",Inmatning!$G$23:$G$10006,"&lt;=6,4",Inmatning!$E$23:$E$10006,"Flicka")</f>
        <v>0</v>
      </c>
      <c r="F112" s="9">
        <f>COUNTIFS(Inmatning!$F$23:$F$10006,F$103,Inmatning!$G$23:$G$10006,"&gt;3,4",Inmatning!$G$23:$G$10006,"&lt;=6,4",Inmatning!$E$23:$E$10006,"Flicka")</f>
        <v>0</v>
      </c>
      <c r="G112" s="9">
        <f>COUNTIFS(Inmatning!$F$23:$F$10006,G$103,Inmatning!$G$23:$G$10006,"&gt;3,4",Inmatning!$G$23:$G$10006,"&lt;=6,4",Inmatning!$E$23:$E$10006,"Flicka")</f>
        <v>0</v>
      </c>
      <c r="H112" s="9">
        <f>COUNTIFS(Inmatning!$F$23:$F$10006,H$103,Inmatning!$G$23:$G$10006,"&gt;3,4",Inmatning!$G$23:$G$10006,"&lt;=6,4",Inmatning!$E$23:$E$10006,"Flicka")</f>
        <v>0</v>
      </c>
      <c r="I112" s="9">
        <f>COUNTIFS(Inmatning!$F$23:$F$10006,I$103,Inmatning!$G$23:$G$10006,"&gt;3,4",Inmatning!$G$23:$G$10006,"&lt;=6,4",Inmatning!$E$23:$E$10006,"Flicka")</f>
        <v>0</v>
      </c>
      <c r="J112" s="9">
        <f>COUNTIFS(Inmatning!$F$23:$F$10006,J$103,Inmatning!$G$23:$G$10006,"&gt;3,4",Inmatning!$G$23:$G$10006,"&lt;=6,4",Inmatning!$E$23:$E$10006,"Flicka")</f>
        <v>0</v>
      </c>
      <c r="K112" s="9">
        <f>COUNTIFS(Inmatning!$F$23:$F$10006,K$103,Inmatning!$G$23:$G$10006,"&gt;3,4",Inmatning!$G$23:$G$10006,"&lt;=6,4",Inmatning!$E$23:$E$10006,"Flicka")</f>
        <v>0</v>
      </c>
      <c r="L112" s="9">
        <f>COUNTIFS(Inmatning!$F$23:$F$10006,L$103,Inmatning!$G$23:$G$10006,"&gt;3,4",Inmatning!$G$23:$G$10006,"&lt;=6,4",Inmatning!$E$23:$E$10006,"Flicka")</f>
        <v>0</v>
      </c>
      <c r="M112" s="9">
        <f>COUNTIFS(Inmatning!$F$23:$F$10006,M$103,Inmatning!$G$23:$G$10006,"&gt;3,4",Inmatning!$G$23:$G$10006,"&lt;=6,4",Inmatning!$E$23:$E$10006,"Flicka")</f>
        <v>0</v>
      </c>
      <c r="N112" s="9">
        <f>COUNTIFS(Inmatning!$F$23:$F$10006,N$103,Inmatning!$G$23:$G$10006,"&gt;3,4",Inmatning!$G$23:$G$10006,"&lt;=6,4",Inmatning!$E$23:$E$10006,"Flicka")</f>
        <v>0</v>
      </c>
      <c r="O112" s="9">
        <f>COUNTIFS(Inmatning!$F$23:$F$10006,O$103,Inmatning!$G$23:$G$10006,"&gt;3,4",Inmatning!$G$23:$G$10006,"&lt;=6,4",Inmatning!$E$23:$E$10006,"Flicka")</f>
        <v>0</v>
      </c>
      <c r="P112" s="9">
        <f>COUNTIFS(Inmatning!$F$23:$F$10006,P$103,Inmatning!$G$23:$G$10006,"&gt;3,4",Inmatning!$G$23:$G$10006,"&lt;=6,4",Inmatning!$E$23:$E$10006,"Flicka")</f>
        <v>0</v>
      </c>
      <c r="Q112" s="9">
        <f>COUNTIFS(Inmatning!$F$23:$F$10006,Q$103,Inmatning!$G$23:$G$10006,"&gt;3,4",Inmatning!$G$23:$G$10006,"&lt;=6,4",Inmatning!$E$23:$E$10006,"Flicka")</f>
        <v>0</v>
      </c>
      <c r="R112" s="9">
        <f>COUNTIFS(Inmatning!$F$23:$F$10006,R$103,Inmatning!$G$23:$G$10006,"&gt;3,4",Inmatning!$G$23:$G$10006,"&lt;=6,4",Inmatning!$E$23:$E$10006,"Flicka")</f>
        <v>0</v>
      </c>
      <c r="S112" s="9">
        <f>COUNTIFS(Inmatning!$F$23:$F$10006,S$103,Inmatning!$G$23:$G$10006,"&gt;3,4",Inmatning!$G$23:$G$10006,"&lt;=6,4",Inmatning!$E$23:$E$10006,"Flicka")</f>
        <v>0</v>
      </c>
      <c r="T112" s="9">
        <f>COUNTIFS(Inmatning!$F$23:$F$10006,T$103,Inmatning!$G$23:$G$10006,"&gt;3,4",Inmatning!$G$23:$G$10006,"&lt;=6,4",Inmatning!$E$23:$E$10006,"Flicka")</f>
        <v>0</v>
      </c>
      <c r="U112" s="9">
        <f>COUNTIFS(Inmatning!$F$23:$F$10006,U$103,Inmatning!$G$23:$G$10006,"&gt;3,4",Inmatning!$G$23:$G$10006,"&lt;=6,4",Inmatning!$E$23:$E$10006,"Flicka")</f>
        <v>0</v>
      </c>
      <c r="V112" s="9">
        <f>COUNTIFS(Inmatning!$F$23:$F$10006,V$103,Inmatning!$G$23:$G$10006,"&gt;3,4",Inmatning!$G$23:$G$10006,"&lt;=6,4",Inmatning!$E$23:$E$10006,"Flicka")</f>
        <v>0</v>
      </c>
    </row>
    <row r="113" spans="1:22">
      <c r="A113" s="80" t="s">
        <v>20</v>
      </c>
      <c r="B113" s="81"/>
      <c r="C113" s="81"/>
      <c r="D113" s="82"/>
      <c r="E113" s="9">
        <f>COUNTIFS(Inmatning!$F$23:$F$10006,E$103,Inmatning!$G$23:$G$10006,"&gt;6,4",Inmatning!$G$23:$G$10006,"&lt;=11,4",Inmatning!$E$23:$E$10006,"Flicka")</f>
        <v>0</v>
      </c>
      <c r="F113" s="9">
        <f>COUNTIFS(Inmatning!$F$23:$F$10006,F$103,Inmatning!$G$23:$G$10006,"&gt;6,4",Inmatning!$G$23:$G$10006,"&lt;=11,4",Inmatning!$E$23:$E$10006,"Flicka")</f>
        <v>0</v>
      </c>
      <c r="G113" s="9">
        <f>COUNTIFS(Inmatning!$F$23:$F$10006,G$103,Inmatning!$G$23:$G$10006,"&gt;6,4",Inmatning!$G$23:$G$10006,"&lt;=11,4",Inmatning!$E$23:$E$10006,"Flicka")</f>
        <v>0</v>
      </c>
      <c r="H113" s="9">
        <f>COUNTIFS(Inmatning!$F$23:$F$10006,H$103,Inmatning!$G$23:$G$10006,"&gt;6,4",Inmatning!$G$23:$G$10006,"&lt;=11,4",Inmatning!$E$23:$E$10006,"Flicka")</f>
        <v>0</v>
      </c>
      <c r="I113" s="9">
        <f>COUNTIFS(Inmatning!$F$23:$F$10006,I$103,Inmatning!$G$23:$G$10006,"&gt;6,4",Inmatning!$G$23:$G$10006,"&lt;=11,4",Inmatning!$E$23:$E$10006,"Flicka")</f>
        <v>0</v>
      </c>
      <c r="J113" s="9">
        <f>COUNTIFS(Inmatning!$F$23:$F$10006,J$103,Inmatning!$G$23:$G$10006,"&gt;6,4",Inmatning!$G$23:$G$10006,"&lt;=11,4",Inmatning!$E$23:$E$10006,"Flicka")</f>
        <v>0</v>
      </c>
      <c r="K113" s="9">
        <f>COUNTIFS(Inmatning!$F$23:$F$10006,K$103,Inmatning!$G$23:$G$10006,"&gt;6,4",Inmatning!$G$23:$G$10006,"&lt;=11,4",Inmatning!$E$23:$E$10006,"Flicka")</f>
        <v>0</v>
      </c>
      <c r="L113" s="9">
        <f>COUNTIFS(Inmatning!$F$23:$F$10006,L$103,Inmatning!$G$23:$G$10006,"&gt;6,4",Inmatning!$G$23:$G$10006,"&lt;=11,4",Inmatning!$E$23:$E$10006,"Flicka")</f>
        <v>0</v>
      </c>
      <c r="M113" s="9">
        <f>COUNTIFS(Inmatning!$F$23:$F$10006,M$103,Inmatning!$G$23:$G$10006,"&gt;6,4",Inmatning!$G$23:$G$10006,"&lt;=11,4",Inmatning!$E$23:$E$10006,"Flicka")</f>
        <v>0</v>
      </c>
      <c r="N113" s="9">
        <f>COUNTIFS(Inmatning!$F$23:$F$10006,N$103,Inmatning!$G$23:$G$10006,"&gt;6,4",Inmatning!$G$23:$G$10006,"&lt;=11,4",Inmatning!$E$23:$E$10006,"Flicka")</f>
        <v>0</v>
      </c>
      <c r="O113" s="9">
        <f>COUNTIFS(Inmatning!$F$23:$F$10006,O$103,Inmatning!$G$23:$G$10006,"&gt;6,4",Inmatning!$G$23:$G$10006,"&lt;=11,4",Inmatning!$E$23:$E$10006,"Flicka")</f>
        <v>0</v>
      </c>
      <c r="P113" s="9">
        <f>COUNTIFS(Inmatning!$F$23:$F$10006,P$103,Inmatning!$G$23:$G$10006,"&gt;6,4",Inmatning!$G$23:$G$10006,"&lt;=11,4",Inmatning!$E$23:$E$10006,"Flicka")</f>
        <v>0</v>
      </c>
      <c r="Q113" s="9">
        <f>COUNTIFS(Inmatning!$F$23:$F$10006,Q$103,Inmatning!$G$23:$G$10006,"&gt;6,4",Inmatning!$G$23:$G$10006,"&lt;=11,4",Inmatning!$E$23:$E$10006,"Flicka")</f>
        <v>0</v>
      </c>
      <c r="R113" s="9">
        <f>COUNTIFS(Inmatning!$F$23:$F$10006,R$103,Inmatning!$G$23:$G$10006,"&gt;6,4",Inmatning!$G$23:$G$10006,"&lt;=11,4",Inmatning!$E$23:$E$10006,"Flicka")</f>
        <v>0</v>
      </c>
      <c r="S113" s="9">
        <f>COUNTIFS(Inmatning!$F$23:$F$10006,S$103,Inmatning!$G$23:$G$10006,"&gt;6,4",Inmatning!$G$23:$G$10006,"&lt;=11,4",Inmatning!$E$23:$E$10006,"Flicka")</f>
        <v>0</v>
      </c>
      <c r="T113" s="9">
        <f>COUNTIFS(Inmatning!$F$23:$F$10006,T$103,Inmatning!$G$23:$G$10006,"&gt;6,4",Inmatning!$G$23:$G$10006,"&lt;=11,4",Inmatning!$E$23:$E$10006,"Flicka")</f>
        <v>0</v>
      </c>
      <c r="U113" s="9">
        <f>COUNTIFS(Inmatning!$F$23:$F$10006,U$103,Inmatning!$G$23:$G$10006,"&gt;6,4",Inmatning!$G$23:$G$10006,"&lt;=11,4",Inmatning!$E$23:$E$10006,"Flicka")</f>
        <v>0</v>
      </c>
      <c r="V113" s="9">
        <f>COUNTIFS(Inmatning!$F$23:$F$10006,V$103,Inmatning!$G$23:$G$10006,"&gt;6,4",Inmatning!$G$23:$G$10006,"&lt;=11,4",Inmatning!$E$23:$E$10006,"Flicka")</f>
        <v>0</v>
      </c>
    </row>
    <row r="114" spans="1:22">
      <c r="A114" s="80" t="s">
        <v>21</v>
      </c>
      <c r="B114" s="81"/>
      <c r="C114" s="81"/>
      <c r="D114" s="82"/>
      <c r="E114" s="9">
        <f>COUNTIFS(Inmatning!$F$23:$F$10006,E$103,Inmatning!$G$23:$G$10006,"&gt;11,4",Inmatning!$G$23:$G$10006,"&lt;=16,4",Inmatning!$E$23:$E$10006,"Flicka")</f>
        <v>0</v>
      </c>
      <c r="F114" s="9">
        <f>COUNTIFS(Inmatning!$F$23:$F$10006,F$103,Inmatning!$G$23:$G$10006,"&gt;11,4",Inmatning!$G$23:$G$10006,"&lt;=16,4",Inmatning!$E$23:$E$10006,"Flicka")</f>
        <v>0</v>
      </c>
      <c r="G114" s="9">
        <f>COUNTIFS(Inmatning!$F$23:$F$10006,G$103,Inmatning!$G$23:$G$10006,"&gt;11,4",Inmatning!$G$23:$G$10006,"&lt;=16,4",Inmatning!$E$23:$E$10006,"Flicka")</f>
        <v>0</v>
      </c>
      <c r="H114" s="9">
        <f>COUNTIFS(Inmatning!$F$23:$F$10006,H$103,Inmatning!$G$23:$G$10006,"&gt;11,4",Inmatning!$G$23:$G$10006,"&lt;=16,4",Inmatning!$E$23:$E$10006,"Flicka")</f>
        <v>0</v>
      </c>
      <c r="I114" s="9">
        <f>COUNTIFS(Inmatning!$F$23:$F$10006,I$103,Inmatning!$G$23:$G$10006,"&gt;11,4",Inmatning!$G$23:$G$10006,"&lt;=16,4",Inmatning!$E$23:$E$10006,"Flicka")</f>
        <v>0</v>
      </c>
      <c r="J114" s="9">
        <f>COUNTIFS(Inmatning!$F$23:$F$10006,J$103,Inmatning!$G$23:$G$10006,"&gt;11,4",Inmatning!$G$23:$G$10006,"&lt;=16,4",Inmatning!$E$23:$E$10006,"Flicka")</f>
        <v>0</v>
      </c>
      <c r="K114" s="9">
        <f>COUNTIFS(Inmatning!$F$23:$F$10006,K$103,Inmatning!$G$23:$G$10006,"&gt;11,4",Inmatning!$G$23:$G$10006,"&lt;=16,4",Inmatning!$E$23:$E$10006,"Flicka")</f>
        <v>0</v>
      </c>
      <c r="L114" s="9">
        <f>COUNTIFS(Inmatning!$F$23:$F$10006,L$103,Inmatning!$G$23:$G$10006,"&gt;11,4",Inmatning!$G$23:$G$10006,"&lt;=16,4",Inmatning!$E$23:$E$10006,"Flicka")</f>
        <v>0</v>
      </c>
      <c r="M114" s="9">
        <f>COUNTIFS(Inmatning!$F$23:$F$10006,M$103,Inmatning!$G$23:$G$10006,"&gt;11,4",Inmatning!$G$23:$G$10006,"&lt;=16,4",Inmatning!$E$23:$E$10006,"Flicka")</f>
        <v>0</v>
      </c>
      <c r="N114" s="9">
        <f>COUNTIFS(Inmatning!$F$23:$F$10006,N$103,Inmatning!$G$23:$G$10006,"&gt;11,4",Inmatning!$G$23:$G$10006,"&lt;=16,4",Inmatning!$E$23:$E$10006,"Flicka")</f>
        <v>0</v>
      </c>
      <c r="O114" s="9">
        <f>COUNTIFS(Inmatning!$F$23:$F$10006,O$103,Inmatning!$G$23:$G$10006,"&gt;11,4",Inmatning!$G$23:$G$10006,"&lt;=16,4",Inmatning!$E$23:$E$10006,"Flicka")</f>
        <v>0</v>
      </c>
      <c r="P114" s="9">
        <f>COUNTIFS(Inmatning!$F$23:$F$10006,P$103,Inmatning!$G$23:$G$10006,"&gt;11,4",Inmatning!$G$23:$G$10006,"&lt;=16,4",Inmatning!$E$23:$E$10006,"Flicka")</f>
        <v>0</v>
      </c>
      <c r="Q114" s="9">
        <f>COUNTIFS(Inmatning!$F$23:$F$10006,Q$103,Inmatning!$G$23:$G$10006,"&gt;11,4",Inmatning!$G$23:$G$10006,"&lt;=16,4",Inmatning!$E$23:$E$10006,"Flicka")</f>
        <v>0</v>
      </c>
      <c r="R114" s="9">
        <f>COUNTIFS(Inmatning!$F$23:$F$10006,R$103,Inmatning!$G$23:$G$10006,"&gt;11,4",Inmatning!$G$23:$G$10006,"&lt;=16,4",Inmatning!$E$23:$E$10006,"Flicka")</f>
        <v>0</v>
      </c>
      <c r="S114" s="9">
        <f>COUNTIFS(Inmatning!$F$23:$F$10006,S$103,Inmatning!$G$23:$G$10006,"&gt;11,4",Inmatning!$G$23:$G$10006,"&lt;=16,4",Inmatning!$E$23:$E$10006,"Flicka")</f>
        <v>0</v>
      </c>
      <c r="T114" s="9">
        <f>COUNTIFS(Inmatning!$F$23:$F$10006,T$103,Inmatning!$G$23:$G$10006,"&gt;11,4",Inmatning!$G$23:$G$10006,"&lt;=16,4",Inmatning!$E$23:$E$10006,"Flicka")</f>
        <v>0</v>
      </c>
      <c r="U114" s="9">
        <f>COUNTIFS(Inmatning!$F$23:$F$10006,U$103,Inmatning!$G$23:$G$10006,"&gt;11,4",Inmatning!$G$23:$G$10006,"&lt;=16,4",Inmatning!$E$23:$E$10006,"Flicka")</f>
        <v>0</v>
      </c>
      <c r="V114" s="9">
        <f>COUNTIFS(Inmatning!$F$23:$F$10006,V$103,Inmatning!$G$23:$G$10006,"&gt;11,4",Inmatning!$G$23:$G$10006,"&lt;=16,4",Inmatning!$E$23:$E$10006,"Flicka")</f>
        <v>0</v>
      </c>
    </row>
    <row r="115" spans="1:22">
      <c r="A115" s="80" t="s">
        <v>22</v>
      </c>
      <c r="B115" s="81"/>
      <c r="C115" s="81"/>
      <c r="D115" s="82"/>
      <c r="E115" s="9">
        <f>COUNTIFS(Inmatning!$F$23:$F$10006,E$103,Inmatning!$G$23:$G$10006,"&gt;16,4",Inmatning!$G$23:$G$10006,"&lt;=21,4",Inmatning!$E$23:$E$10006,"Flicka")</f>
        <v>0</v>
      </c>
      <c r="F115" s="9">
        <f>COUNTIFS(Inmatning!$F$23:$F$10006,F$103,Inmatning!$G$23:$G$10006,"&gt;16,4",Inmatning!$G$23:$G$10006,"&lt;=21,4",Inmatning!$E$23:$E$10006,"Flicka")</f>
        <v>0</v>
      </c>
      <c r="G115" s="9">
        <f>COUNTIFS(Inmatning!$F$23:$F$10006,G$103,Inmatning!$G$23:$G$10006,"&gt;16,4",Inmatning!$G$23:$G$10006,"&lt;=21,4",Inmatning!$E$23:$E$10006,"Flicka")</f>
        <v>0</v>
      </c>
      <c r="H115" s="9">
        <f>COUNTIFS(Inmatning!$F$23:$F$10006,H$103,Inmatning!$G$23:$G$10006,"&gt;16,4",Inmatning!$G$23:$G$10006,"&lt;=21,4",Inmatning!$E$23:$E$10006,"Flicka")</f>
        <v>0</v>
      </c>
      <c r="I115" s="9">
        <f>COUNTIFS(Inmatning!$F$23:$F$10006,I$103,Inmatning!$G$23:$G$10006,"&gt;16,4",Inmatning!$G$23:$G$10006,"&lt;=21,4",Inmatning!$E$23:$E$10006,"Flicka")</f>
        <v>0</v>
      </c>
      <c r="J115" s="9">
        <f>COUNTIFS(Inmatning!$F$23:$F$10006,J$103,Inmatning!$G$23:$G$10006,"&gt;16,4",Inmatning!$G$23:$G$10006,"&lt;=21,4",Inmatning!$E$23:$E$10006,"Flicka")</f>
        <v>0</v>
      </c>
      <c r="K115" s="9">
        <f>COUNTIFS(Inmatning!$F$23:$F$10006,K$103,Inmatning!$G$23:$G$10006,"&gt;16,4",Inmatning!$G$23:$G$10006,"&lt;=21,4",Inmatning!$E$23:$E$10006,"Flicka")</f>
        <v>0</v>
      </c>
      <c r="L115" s="9">
        <f>COUNTIFS(Inmatning!$F$23:$F$10006,L$103,Inmatning!$G$23:$G$10006,"&gt;16,4",Inmatning!$G$23:$G$10006,"&lt;=21,4",Inmatning!$E$23:$E$10006,"Flicka")</f>
        <v>0</v>
      </c>
      <c r="M115" s="9">
        <f>COUNTIFS(Inmatning!$F$23:$F$10006,M$103,Inmatning!$G$23:$G$10006,"&gt;16,4",Inmatning!$G$23:$G$10006,"&lt;=21,4",Inmatning!$E$23:$E$10006,"Flicka")</f>
        <v>0</v>
      </c>
      <c r="N115" s="9">
        <f>COUNTIFS(Inmatning!$F$23:$F$10006,N$103,Inmatning!$G$23:$G$10006,"&gt;16,4",Inmatning!$G$23:$G$10006,"&lt;=21,4",Inmatning!$E$23:$E$10006,"Flicka")</f>
        <v>0</v>
      </c>
      <c r="O115" s="9">
        <f>COUNTIFS(Inmatning!$F$23:$F$10006,O$103,Inmatning!$G$23:$G$10006,"&gt;16,4",Inmatning!$G$23:$G$10006,"&lt;=21,4",Inmatning!$E$23:$E$10006,"Flicka")</f>
        <v>0</v>
      </c>
      <c r="P115" s="9">
        <f>COUNTIFS(Inmatning!$F$23:$F$10006,P$103,Inmatning!$G$23:$G$10006,"&gt;16,4",Inmatning!$G$23:$G$10006,"&lt;=21,4",Inmatning!$E$23:$E$10006,"Flicka")</f>
        <v>0</v>
      </c>
      <c r="Q115" s="10">
        <f>COUNTIFS(Inmatning!$F$23:$F$10006,Q$103,Inmatning!$G$23:$G$10006,"&gt;16,4",Inmatning!$G$23:$G$10006,"&lt;=21,4",Inmatning!$E$23:$E$10006,"Flicka")</f>
        <v>0</v>
      </c>
      <c r="R115" s="10">
        <f>COUNTIFS(Inmatning!$F$23:$F$10006,R$103,Inmatning!$G$23:$G$10006,"&gt;16,4",Inmatning!$G$23:$G$10006,"&lt;=21,4",Inmatning!$E$23:$E$10006,"Flicka")</f>
        <v>0</v>
      </c>
      <c r="S115" s="10">
        <f>COUNTIFS(Inmatning!$F$23:$F$10006,S$103,Inmatning!$G$23:$G$10006,"&gt;16,4",Inmatning!$G$23:$G$10006,"&lt;=21,4",Inmatning!$E$23:$E$10006,"Flicka")</f>
        <v>0</v>
      </c>
      <c r="T115" s="10">
        <f>COUNTIFS(Inmatning!$F$23:$F$10006,T$103,Inmatning!$G$23:$G$10006,"&gt;16,4",Inmatning!$G$23:$G$10006,"&lt;=21,4",Inmatning!$E$23:$E$10006,"Flicka")</f>
        <v>0</v>
      </c>
      <c r="U115" s="10">
        <f>COUNTIFS(Inmatning!$F$23:$F$10006,U$103,Inmatning!$G$23:$G$10006,"&gt;16,4",Inmatning!$G$23:$G$10006,"&lt;=21,4",Inmatning!$E$23:$E$10006,"Flicka")</f>
        <v>0</v>
      </c>
      <c r="V115" s="10">
        <f>COUNTIFS(Inmatning!$F$23:$F$10006,V$103,Inmatning!$G$23:$G$10006,"&gt;16,4",Inmatning!$G$23:$G$10006,"&lt;=21,4",Inmatning!$E$23:$E$10006,"Flicka")</f>
        <v>0</v>
      </c>
    </row>
    <row r="116" spans="1:22">
      <c r="A116" s="80" t="s">
        <v>23</v>
      </c>
      <c r="B116" s="81"/>
      <c r="C116" s="81"/>
      <c r="D116" s="82"/>
      <c r="E116" s="9">
        <f>COUNTIFS(Inmatning!$F$23:$F$10006,E$103,Inmatning!$G$23:$G$10006,"&gt;21,4",Inmatning!$G$23:$G$10006,"&lt;=26,4",Inmatning!$E$23:$E$10006,"Flicka")</f>
        <v>0</v>
      </c>
      <c r="F116" s="9">
        <f>COUNTIFS(Inmatning!$F$23:$F$10006,F$103,Inmatning!$G$23:$G$10006,"&gt;21,4",Inmatning!$G$23:$G$10006,"&lt;=26,4",Inmatning!$E$23:$E$10006,"Flicka")</f>
        <v>0</v>
      </c>
      <c r="G116" s="9">
        <f>COUNTIFS(Inmatning!$F$23:$F$10006,G$103,Inmatning!$G$23:$G$10006,"&gt;21,4",Inmatning!$G$23:$G$10006,"&lt;=26,4",Inmatning!$E$23:$E$10006,"Flicka")</f>
        <v>0</v>
      </c>
      <c r="H116" s="9">
        <f>COUNTIFS(Inmatning!$F$23:$F$10006,H$103,Inmatning!$G$23:$G$10006,"&gt;21,4",Inmatning!$G$23:$G$10006,"&lt;=26,4",Inmatning!$E$23:$E$10006,"Flicka")</f>
        <v>0</v>
      </c>
      <c r="I116" s="9">
        <f>COUNTIFS(Inmatning!$F$23:$F$10006,I$103,Inmatning!$G$23:$G$10006,"&gt;21,4",Inmatning!$G$23:$G$10006,"&lt;=26,4",Inmatning!$E$23:$E$10006,"Flicka")</f>
        <v>0</v>
      </c>
      <c r="J116" s="9">
        <f>COUNTIFS(Inmatning!$F$23:$F$10006,J$103,Inmatning!$G$23:$G$10006,"&gt;21,4",Inmatning!$G$23:$G$10006,"&lt;=26,4",Inmatning!$E$23:$E$10006,"Flicka")</f>
        <v>0</v>
      </c>
      <c r="K116" s="9">
        <f>COUNTIFS(Inmatning!$F$23:$F$10006,K$103,Inmatning!$G$23:$G$10006,"&gt;21,4",Inmatning!$G$23:$G$10006,"&lt;=26,4",Inmatning!$E$23:$E$10006,"Flicka")</f>
        <v>0</v>
      </c>
      <c r="L116" s="9">
        <f>COUNTIFS(Inmatning!$F$23:$F$10006,L$103,Inmatning!$G$23:$G$10006,"&gt;21,4",Inmatning!$G$23:$G$10006,"&lt;=26,4",Inmatning!$E$23:$E$10006,"Flicka")</f>
        <v>0</v>
      </c>
      <c r="M116" s="9">
        <f>COUNTIFS(Inmatning!$F$23:$F$10006,M$103,Inmatning!$G$23:$G$10006,"&gt;21,4",Inmatning!$G$23:$G$10006,"&lt;=26,4",Inmatning!$E$23:$E$10006,"Flicka")</f>
        <v>0</v>
      </c>
      <c r="N116" s="9">
        <f>COUNTIFS(Inmatning!$F$23:$F$10006,N$103,Inmatning!$G$23:$G$10006,"&gt;21,4",Inmatning!$G$23:$G$10006,"&lt;=26,4",Inmatning!$E$23:$E$10006,"Flicka")</f>
        <v>0</v>
      </c>
      <c r="O116" s="9">
        <f>COUNTIFS(Inmatning!$F$23:$F$10006,O$103,Inmatning!$G$23:$G$10006,"&gt;21,4",Inmatning!$G$23:$G$10006,"&lt;=26,4",Inmatning!$E$23:$E$10006,"Flicka")</f>
        <v>0</v>
      </c>
      <c r="P116" s="10">
        <f>COUNTIFS(Inmatning!$F$23:$F$10006,P$103,Inmatning!$G$23:$G$10006,"&gt;21,4",Inmatning!$G$23:$G$10006,"&lt;=26,4",Inmatning!$E$23:$E$10006,"Flicka")</f>
        <v>0</v>
      </c>
      <c r="Q116" s="9">
        <f>COUNTIFS(Inmatning!$F$23:$F$10006,Q$103,Inmatning!$G$23:$G$10006,"&gt;21,4",Inmatning!$G$23:$G$10006,"&lt;=26,4",Inmatning!$E$23:$E$10006,"Flicka")</f>
        <v>0</v>
      </c>
      <c r="R116" s="9">
        <f>COUNTIFS(Inmatning!$F$23:$F$10006,R$103,Inmatning!$G$23:$G$10006,"&gt;21,4",Inmatning!$G$23:$G$10006,"&lt;=26,4",Inmatning!$E$23:$E$10006,"Flicka")</f>
        <v>0</v>
      </c>
      <c r="S116" s="9">
        <f>COUNTIFS(Inmatning!$F$23:$F$10006,S$103,Inmatning!$G$23:$G$10006,"&gt;21,4",Inmatning!$G$23:$G$10006,"&lt;=26,4",Inmatning!$E$23:$E$10006,"Flicka")</f>
        <v>0</v>
      </c>
      <c r="T116" s="9">
        <f>COUNTIFS(Inmatning!$F$23:$F$10006,T$103,Inmatning!$G$23:$G$10006,"&gt;21,4",Inmatning!$G$23:$G$10006,"&lt;=26,4",Inmatning!$E$23:$E$10006,"Flicka")</f>
        <v>0</v>
      </c>
      <c r="U116" s="9">
        <f>COUNTIFS(Inmatning!$F$23:$F$10006,U$103,Inmatning!$G$23:$G$10006,"&gt;21,4",Inmatning!$G$23:$G$10006,"&lt;=26,4",Inmatning!$E$23:$E$10006,"Flicka")</f>
        <v>0</v>
      </c>
      <c r="V116" s="9">
        <f>COUNTIFS(Inmatning!$F$23:$F$10006,V$103,Inmatning!$G$23:$G$10006,"&gt;21,4",Inmatning!$G$23:$G$10006,"&lt;=26,4",Inmatning!$E$23:$E$10006,"Flicka")</f>
        <v>0</v>
      </c>
    </row>
    <row r="117" spans="1:22">
      <c r="A117" s="80" t="s">
        <v>24</v>
      </c>
      <c r="B117" s="81"/>
      <c r="C117" s="81"/>
      <c r="D117" s="82"/>
      <c r="E117" s="9">
        <f>COUNTIFS(Inmatning!$F$23:$F$10006,E$103,Inmatning!$G$23:$G$10006,"&gt;26,4",Inmatning!$G$23:$G$10006,"&lt;=31,4",Inmatning!$E$23:$E$10006,"Flicka")</f>
        <v>0</v>
      </c>
      <c r="F117" s="9">
        <f>COUNTIFS(Inmatning!$F$23:$F$10006,F$103,Inmatning!$G$23:$G$10006,"&gt;26,4",Inmatning!$G$23:$G$10006,"&lt;=31,4",Inmatning!$E$23:$E$10006,"Flicka")</f>
        <v>0</v>
      </c>
      <c r="G117" s="9">
        <f>COUNTIFS(Inmatning!$F$23:$F$10006,G$103,Inmatning!$G$23:$G$10006,"&gt;26,4",Inmatning!$G$23:$G$10006,"&lt;=31,4",Inmatning!$E$23:$E$10006,"Flicka")</f>
        <v>0</v>
      </c>
      <c r="H117" s="9">
        <f>COUNTIFS(Inmatning!$F$23:$F$10006,H$103,Inmatning!$G$23:$G$10006,"&gt;26,4",Inmatning!$G$23:$G$10006,"&lt;=31,4",Inmatning!$E$23:$E$10006,"Flicka")</f>
        <v>0</v>
      </c>
      <c r="I117" s="9">
        <f>COUNTIFS(Inmatning!$F$23:$F$10006,I$103,Inmatning!$G$23:$G$10006,"&gt;26,4",Inmatning!$G$23:$G$10006,"&lt;=31,4",Inmatning!$E$23:$E$10006,"Flicka")</f>
        <v>0</v>
      </c>
      <c r="J117" s="9">
        <f>COUNTIFS(Inmatning!$F$23:$F$10006,J$103,Inmatning!$G$23:$G$10006,"&gt;26,4",Inmatning!$G$23:$G$10006,"&lt;=31,4",Inmatning!$E$23:$E$10006,"Flicka")</f>
        <v>0</v>
      </c>
      <c r="K117" s="9">
        <f>COUNTIFS(Inmatning!$F$23:$F$10006,K$103,Inmatning!$G$23:$G$10006,"&gt;26,4",Inmatning!$G$23:$G$10006,"&lt;=31,4",Inmatning!$E$23:$E$10006,"Flicka")</f>
        <v>0</v>
      </c>
      <c r="L117" s="9">
        <f>COUNTIFS(Inmatning!$F$23:$F$10006,L$103,Inmatning!$G$23:$G$10006,"&gt;26,4",Inmatning!$G$23:$G$10006,"&lt;=31,4",Inmatning!$E$23:$E$10006,"Flicka")</f>
        <v>0</v>
      </c>
      <c r="M117" s="9">
        <f>COUNTIFS(Inmatning!$F$23:$F$10006,M$103,Inmatning!$G$23:$G$10006,"&gt;26,4",Inmatning!$G$23:$G$10006,"&lt;=31,4",Inmatning!$E$23:$E$10006,"Flicka")</f>
        <v>0</v>
      </c>
      <c r="N117" s="9">
        <f>COUNTIFS(Inmatning!$F$23:$F$10006,N$103,Inmatning!$G$23:$G$10006,"&gt;26,4",Inmatning!$G$23:$G$10006,"&lt;=31,4",Inmatning!$E$23:$E$10006,"Flicka")</f>
        <v>0</v>
      </c>
      <c r="O117" s="10">
        <f>COUNTIFS(Inmatning!$F$23:$F$10006,O$103,Inmatning!$G$23:$G$10006,"&gt;26,4",Inmatning!$G$23:$G$10006,"&lt;=31,4",Inmatning!$E$23:$E$10006,"Flicka")</f>
        <v>0</v>
      </c>
      <c r="P117" s="9">
        <f>COUNTIFS(Inmatning!$F$23:$F$10006,P$103,Inmatning!$G$23:$G$10006,"&gt;26,4",Inmatning!$G$23:$G$10006,"&lt;=31,4",Inmatning!$E$23:$E$10006,"Flicka")</f>
        <v>0</v>
      </c>
      <c r="Q117" s="9">
        <f>COUNTIFS(Inmatning!$F$23:$F$10006,Q$103,Inmatning!$G$23:$G$10006,"&gt;26,4",Inmatning!$G$23:$G$10006,"&lt;=31,4",Inmatning!$E$23:$E$10006,"Flicka")</f>
        <v>0</v>
      </c>
      <c r="R117" s="9">
        <f>COUNTIFS(Inmatning!$F$23:$F$10006,R$103,Inmatning!$G$23:$G$10006,"&gt;26,4",Inmatning!$G$23:$G$10006,"&lt;=31,4",Inmatning!$E$23:$E$10006,"Flicka")</f>
        <v>0</v>
      </c>
      <c r="S117" s="9">
        <f>COUNTIFS(Inmatning!$F$23:$F$10006,S$103,Inmatning!$G$23:$G$10006,"&gt;26,4",Inmatning!$G$23:$G$10006,"&lt;=31,4",Inmatning!$E$23:$E$10006,"Flicka")</f>
        <v>0</v>
      </c>
      <c r="T117" s="9">
        <f>COUNTIFS(Inmatning!$F$23:$F$10006,T$103,Inmatning!$G$23:$G$10006,"&gt;26,4",Inmatning!$G$23:$G$10006,"&lt;=31,4",Inmatning!$E$23:$E$10006,"Flicka")</f>
        <v>0</v>
      </c>
      <c r="U117" s="9">
        <f>COUNTIFS(Inmatning!$F$23:$F$10006,U$103,Inmatning!$G$23:$G$10006,"&gt;26,4",Inmatning!$G$23:$G$10006,"&lt;=31,4",Inmatning!$E$23:$E$10006,"Flicka")</f>
        <v>0</v>
      </c>
      <c r="V117" s="9">
        <f>COUNTIFS(Inmatning!$F$23:$F$10006,V$103,Inmatning!$G$23:$G$10006,"&gt;26,4",Inmatning!$G$23:$G$10006,"&lt;=31,4",Inmatning!$E$23:$E$10006,"Flicka")</f>
        <v>0</v>
      </c>
    </row>
    <row r="118" spans="1:22">
      <c r="A118" s="80" t="s">
        <v>25</v>
      </c>
      <c r="B118" s="81"/>
      <c r="C118" s="81"/>
      <c r="D118" s="82"/>
      <c r="E118" s="9">
        <f>COUNTIFS(Inmatning!$F$23:$F$10006,E$103,Inmatning!$G$23:$G$10006,"&gt;31,4",Inmatning!$G$23:$G$10006,"&lt;=36,4",Inmatning!$E$23:$E$10006,"Flicka")</f>
        <v>0</v>
      </c>
      <c r="F118" s="9">
        <f>COUNTIFS(Inmatning!$F$23:$F$10006,F$103,Inmatning!$G$23:$G$10006,"&gt;31,4",Inmatning!$G$23:$G$10006,"&lt;=36,4",Inmatning!$E$23:$E$10006,"Flicka")</f>
        <v>0</v>
      </c>
      <c r="G118" s="9">
        <f>COUNTIFS(Inmatning!$F$23:$F$10006,G$103,Inmatning!$G$23:$G$10006,"&gt;31,4",Inmatning!$G$23:$G$10006,"&lt;=36,4",Inmatning!$E$23:$E$10006,"Flicka")</f>
        <v>0</v>
      </c>
      <c r="H118" s="9">
        <f>COUNTIFS(Inmatning!$F$23:$F$10006,H$103,Inmatning!$G$23:$G$10006,"&gt;31,4",Inmatning!$G$23:$G$10006,"&lt;=36,4",Inmatning!$E$23:$E$10006,"Flicka")</f>
        <v>0</v>
      </c>
      <c r="I118" s="9">
        <f>COUNTIFS(Inmatning!$F$23:$F$10006,I$103,Inmatning!$G$23:$G$10006,"&gt;31,4",Inmatning!$G$23:$G$10006,"&lt;=36,4",Inmatning!$E$23:$E$10006,"Flicka")</f>
        <v>0</v>
      </c>
      <c r="J118" s="9">
        <f>COUNTIFS(Inmatning!$F$23:$F$10006,J$103,Inmatning!$G$23:$G$10006,"&gt;31,4",Inmatning!$G$23:$G$10006,"&lt;=36,4",Inmatning!$E$23:$E$10006,"Flicka")</f>
        <v>0</v>
      </c>
      <c r="K118" s="9">
        <f>COUNTIFS(Inmatning!$F$23:$F$10006,K$103,Inmatning!$G$23:$G$10006,"&gt;31,4",Inmatning!$G$23:$G$10006,"&lt;=36,4",Inmatning!$E$23:$E$10006,"Flicka")</f>
        <v>0</v>
      </c>
      <c r="L118" s="9">
        <f>COUNTIFS(Inmatning!$F$23:$F$10006,L$103,Inmatning!$G$23:$G$10006,"&gt;31,4",Inmatning!$G$23:$G$10006,"&lt;=36,4",Inmatning!$E$23:$E$10006,"Flicka")</f>
        <v>0</v>
      </c>
      <c r="M118" s="9">
        <f>COUNTIFS(Inmatning!$F$23:$F$10006,M$103,Inmatning!$G$23:$G$10006,"&gt;31,4",Inmatning!$G$23:$G$10006,"&lt;=36,4",Inmatning!$E$23:$E$10006,"Flicka")</f>
        <v>0</v>
      </c>
      <c r="N118" s="10">
        <f>COUNTIFS(Inmatning!$F$23:$F$10006,N$103,Inmatning!$G$23:$G$10006,"&gt;31,4",Inmatning!$G$23:$G$10006,"&lt;=36,4",Inmatning!$E$23:$E$10006,"Flicka")</f>
        <v>0</v>
      </c>
      <c r="O118" s="9">
        <f>COUNTIFS(Inmatning!$F$23:$F$10006,O$103,Inmatning!$G$23:$G$10006,"&gt;31,4",Inmatning!$G$23:$G$10006,"&lt;=36,4",Inmatning!$E$23:$E$10006,"Flicka")</f>
        <v>0</v>
      </c>
      <c r="P118" s="9">
        <f>COUNTIFS(Inmatning!$F$23:$F$10006,P$103,Inmatning!$G$23:$G$10006,"&gt;31,4",Inmatning!$G$23:$G$10006,"&lt;=36,4",Inmatning!$E$23:$E$10006,"Flicka")</f>
        <v>0</v>
      </c>
      <c r="Q118" s="9">
        <f>COUNTIFS(Inmatning!$F$23:$F$10006,Q$103,Inmatning!$G$23:$G$10006,"&gt;31,4",Inmatning!$G$23:$G$10006,"&lt;=36,4",Inmatning!$E$23:$E$10006,"Flicka")</f>
        <v>0</v>
      </c>
      <c r="R118" s="9">
        <f>COUNTIFS(Inmatning!$F$23:$F$10006,R$103,Inmatning!$G$23:$G$10006,"&gt;31,4",Inmatning!$G$23:$G$10006,"&lt;=36,4",Inmatning!$E$23:$E$10006,"Flicka")</f>
        <v>0</v>
      </c>
      <c r="S118" s="9">
        <f>COUNTIFS(Inmatning!$F$23:$F$10006,S$103,Inmatning!$G$23:$G$10006,"&gt;31,4",Inmatning!$G$23:$G$10006,"&lt;=36,4",Inmatning!$E$23:$E$10006,"Flicka")</f>
        <v>0</v>
      </c>
      <c r="T118" s="9">
        <f>COUNTIFS(Inmatning!$F$23:$F$10006,T$103,Inmatning!$G$23:$G$10006,"&gt;31,4",Inmatning!$G$23:$G$10006,"&lt;=36,4",Inmatning!$E$23:$E$10006,"Flicka")</f>
        <v>0</v>
      </c>
      <c r="U118" s="9">
        <f>COUNTIFS(Inmatning!$F$23:$F$10006,U$103,Inmatning!$G$23:$G$10006,"&gt;31,4",Inmatning!$G$23:$G$10006,"&lt;=36,4",Inmatning!$E$23:$E$10006,"Flicka")</f>
        <v>0</v>
      </c>
      <c r="V118" s="9">
        <f>COUNTIFS(Inmatning!$F$23:$F$10006,V$103,Inmatning!$G$23:$G$10006,"&gt;31,4",Inmatning!$G$23:$G$10006,"&lt;=36,4",Inmatning!$E$23:$E$10006,"Flicka")</f>
        <v>0</v>
      </c>
    </row>
    <row r="119" spans="1:22">
      <c r="A119" s="80" t="s">
        <v>26</v>
      </c>
      <c r="B119" s="81"/>
      <c r="C119" s="81"/>
      <c r="D119" s="82"/>
      <c r="E119" s="9">
        <f>COUNTIFS(Inmatning!$F$23:$F$10006,E$103,Inmatning!$G$23:$G$10006,"&gt;36,4",Inmatning!$G$23:$G$10006,"&lt;=54",Inmatning!$E$23:$E$10006,"Flicka")</f>
        <v>0</v>
      </c>
      <c r="F119" s="9">
        <f>COUNTIFS(Inmatning!$F$23:$F$10006,F$103,Inmatning!$G$23:$G$10006,"&gt;36,4",Inmatning!$G$23:$G$10006,"&lt;=54",Inmatning!$E$23:$E$10006,"Flicka")</f>
        <v>0</v>
      </c>
      <c r="G119" s="9">
        <f>COUNTIFS(Inmatning!$F$23:$F$10006,G$103,Inmatning!$G$23:$G$10006,"&gt;36,4",Inmatning!$G$23:$G$10006,"&lt;=54",Inmatning!$E$23:$E$10006,"Flicka")</f>
        <v>0</v>
      </c>
      <c r="H119" s="9">
        <f>COUNTIFS(Inmatning!$F$23:$F$10006,H$103,Inmatning!$G$23:$G$10006,"&gt;36,4",Inmatning!$G$23:$G$10006,"&lt;=54",Inmatning!$E$23:$E$10006,"Flicka")</f>
        <v>0</v>
      </c>
      <c r="I119" s="9">
        <f>COUNTIFS(Inmatning!$F$23:$F$10006,I$103,Inmatning!$G$23:$G$10006,"&gt;36,4",Inmatning!$G$23:$G$10006,"&lt;=54",Inmatning!$E$23:$E$10006,"Flicka")</f>
        <v>0</v>
      </c>
      <c r="J119" s="9">
        <f>COUNTIFS(Inmatning!$F$23:$F$10006,J$103,Inmatning!$G$23:$G$10006,"&gt;36,4",Inmatning!$G$23:$G$10006,"&lt;=54",Inmatning!$E$23:$E$10006,"Flicka")</f>
        <v>0</v>
      </c>
      <c r="K119" s="9">
        <f>COUNTIFS(Inmatning!$F$23:$F$10006,K$103,Inmatning!$G$23:$G$10006,"&gt;36,4",Inmatning!$G$23:$G$10006,"&lt;=54",Inmatning!$E$23:$E$10006,"Flicka")</f>
        <v>0</v>
      </c>
      <c r="L119" s="10">
        <f>COUNTIFS(Inmatning!$F$23:$F$10006,L$103,Inmatning!$G$23:$G$10006,"&gt;36,4",Inmatning!$G$23:$G$10006,"&lt;=54",Inmatning!$E$23:$E$10006,"Flicka")</f>
        <v>0</v>
      </c>
      <c r="M119" s="10">
        <f>COUNTIFS(Inmatning!$F$23:$F$10006,M$103,Inmatning!$G$23:$G$10006,"&gt;36,4",Inmatning!$G$23:$G$10006,"&lt;=54",Inmatning!$E$23:$E$10006,"Flicka")</f>
        <v>0</v>
      </c>
      <c r="N119" s="9">
        <f>COUNTIFS(Inmatning!$F$23:$F$10006,N$103,Inmatning!$G$23:$G$10006,"&gt;36,4",Inmatning!$G$23:$G$10006,"&lt;=54",Inmatning!$E$23:$E$10006,"Flicka")</f>
        <v>0</v>
      </c>
      <c r="O119" s="9">
        <f>COUNTIFS(Inmatning!$F$23:$F$10006,O$103,Inmatning!$G$23:$G$10006,"&gt;36,4",Inmatning!$G$23:$G$10006,"&lt;=54",Inmatning!$E$23:$E$10006,"Flicka")</f>
        <v>0</v>
      </c>
      <c r="P119" s="9">
        <f>COUNTIFS(Inmatning!$F$23:$F$10006,P$103,Inmatning!$G$23:$G$10006,"&gt;36,4",Inmatning!$G$23:$G$10006,"&lt;=54",Inmatning!$E$23:$E$10006,"Flicka")</f>
        <v>0</v>
      </c>
      <c r="Q119" s="9">
        <f>COUNTIFS(Inmatning!$F$23:$F$10006,Q$103,Inmatning!$G$23:$G$10006,"&gt;36,4",Inmatning!$G$23:$G$10006,"&lt;=54",Inmatning!$E$23:$E$10006,"Flicka")</f>
        <v>0</v>
      </c>
      <c r="R119" s="9">
        <f>COUNTIFS(Inmatning!$F$23:$F$10006,R$103,Inmatning!$G$23:$G$10006,"&gt;36,4",Inmatning!$G$23:$G$10006,"&lt;=54",Inmatning!$E$23:$E$10006,"Flicka")</f>
        <v>0</v>
      </c>
      <c r="S119" s="9">
        <f>COUNTIFS(Inmatning!$F$23:$F$10006,S$103,Inmatning!$G$23:$G$10006,"&gt;36,4",Inmatning!$G$23:$G$10006,"&lt;=54",Inmatning!$E$23:$E$10006,"Flicka")</f>
        <v>0</v>
      </c>
      <c r="T119" s="9">
        <f>COUNTIFS(Inmatning!$F$23:$F$10006,T$103,Inmatning!$G$23:$G$10006,"&gt;36,4",Inmatning!$G$23:$G$10006,"&lt;=54",Inmatning!$E$23:$E$10006,"Flicka")</f>
        <v>0</v>
      </c>
      <c r="U119" s="9">
        <f>COUNTIFS(Inmatning!$F$23:$F$10006,U$103,Inmatning!$G$23:$G$10006,"&gt;36,4",Inmatning!$G$23:$G$10006,"&lt;=54",Inmatning!$E$23:$E$10006,"Flicka")</f>
        <v>0</v>
      </c>
      <c r="V119" s="9">
        <f>COUNTIFS(Inmatning!$F$23:$F$10006,V$103,Inmatning!$G$23:$G$10006,"&gt;36,4",Inmatning!$G$23:$G$10006,"&lt;=54",Inmatning!$E$23:$E$10006,"Flicka")</f>
        <v>0</v>
      </c>
    </row>
    <row r="120" spans="1:22">
      <c r="A120" s="80" t="s">
        <v>27</v>
      </c>
      <c r="B120" s="81"/>
      <c r="C120" s="81"/>
      <c r="D120" s="82"/>
      <c r="E120" s="9">
        <f>COUNTIFS(Inmatning!$F$23:$F$10006,E$103,Inmatning!$G$23:$G$10006,"100b",Inmatning!$E$23:$E$10006,"Flicka")</f>
        <v>0</v>
      </c>
      <c r="F120" s="9">
        <f>COUNTIFS(Inmatning!$F$23:$F$10006,F$103,Inmatning!$G$23:$G$10006,"100b",Inmatning!$E$23:$E$10006,"Flicka")</f>
        <v>0</v>
      </c>
      <c r="G120" s="9">
        <f>COUNTIFS(Inmatning!$F$23:$F$10006,G$103,Inmatning!$G$23:$G$10006,"100b",Inmatning!$E$23:$E$10006,"Flicka")</f>
        <v>0</v>
      </c>
      <c r="H120" s="9">
        <f>COUNTIFS(Inmatning!$F$23:$F$10006,H$103,Inmatning!$G$23:$G$10006,"100b",Inmatning!$E$23:$E$10006,"Flicka")</f>
        <v>0</v>
      </c>
      <c r="I120" s="9">
        <f>COUNTIFS(Inmatning!$F$23:$F$10006,I$103,Inmatning!$G$23:$G$10006,"100b",Inmatning!$E$23:$E$10006,"Flicka")</f>
        <v>0</v>
      </c>
      <c r="J120" s="10">
        <f>COUNTIFS(Inmatning!$F$23:$F$10006,J$103,Inmatning!$G$23:$G$10006,"100b",Inmatning!$E$23:$E$10006,"Flicka")</f>
        <v>0</v>
      </c>
      <c r="K120" s="10">
        <f>COUNTIFS(Inmatning!$F$23:$F$10006,K$103,Inmatning!$G$23:$G$10006,"100b",Inmatning!$E$23:$E$10006,"Flicka")</f>
        <v>0</v>
      </c>
      <c r="L120" s="9">
        <f>COUNTIFS(Inmatning!$F$23:$F$10006,L$103,Inmatning!$G$23:$G$10006,"100b",Inmatning!$E$23:$E$10006,"Flicka")</f>
        <v>0</v>
      </c>
      <c r="M120" s="9">
        <f>COUNTIFS(Inmatning!$F$23:$F$10006,M$103,Inmatning!$G$23:$G$10006,"100b",Inmatning!$E$23:$E$10006,"Flicka")</f>
        <v>0</v>
      </c>
      <c r="N120" s="9">
        <f>COUNTIFS(Inmatning!$F$23:$F$10006,N$103,Inmatning!$G$23:$G$10006,"100b",Inmatning!$E$23:$E$10006,"Flicka")</f>
        <v>0</v>
      </c>
      <c r="O120" s="9">
        <f>COUNTIFS(Inmatning!$F$23:$F$10006,O$103,Inmatning!$G$23:$G$10006,"100b",Inmatning!$E$23:$E$10006,"Flicka")</f>
        <v>0</v>
      </c>
      <c r="P120" s="9">
        <f>COUNTIFS(Inmatning!$F$23:$F$10006,P$103,Inmatning!$G$23:$G$10006,"100b",Inmatning!$E$23:$E$10006,"Flicka")</f>
        <v>0</v>
      </c>
      <c r="Q120" s="9">
        <f>COUNTIFS(Inmatning!$F$23:$F$10006,Q$103,Inmatning!$G$23:$G$10006,"100b",Inmatning!$E$23:$E$10006,"Flicka")</f>
        <v>0</v>
      </c>
      <c r="R120" s="9">
        <f>COUNTIFS(Inmatning!$F$23:$F$10006,R$103,Inmatning!$G$23:$G$10006,"100b",Inmatning!$E$23:$E$10006,"Flicka")</f>
        <v>0</v>
      </c>
      <c r="S120" s="9">
        <f>COUNTIFS(Inmatning!$F$23:$F$10006,S$103,Inmatning!$G$23:$G$10006,"100b",Inmatning!$E$23:$E$10006,"Flicka")</f>
        <v>0</v>
      </c>
      <c r="T120" s="9">
        <f>COUNTIFS(Inmatning!$F$23:$F$10006,T$103,Inmatning!$G$23:$G$10006,"100b",Inmatning!$E$23:$E$10006,"Flicka")</f>
        <v>0</v>
      </c>
      <c r="U120" s="9">
        <f>COUNTIFS(Inmatning!$F$23:$F$10006,U$103,Inmatning!$G$23:$G$10006,"100b",Inmatning!$E$23:$E$10006,"Flicka")</f>
        <v>0</v>
      </c>
      <c r="V120" s="9">
        <f>COUNTIFS(Inmatning!$F$23:$F$10006,V$103,Inmatning!$G$23:$G$10006,"100b",Inmatning!$E$23:$E$10006,"Flicka")</f>
        <v>0</v>
      </c>
    </row>
    <row r="121" spans="1:22">
      <c r="A121" s="80" t="s">
        <v>28</v>
      </c>
      <c r="B121" s="81"/>
      <c r="C121" s="81"/>
      <c r="D121" s="82"/>
      <c r="E121" s="9">
        <f>COUNTIFS(Inmatning!$F$23:$F$10006,E$103,Inmatning!$G$23:$G$10006,"50b",Inmatning!$E$23:$E$10006,"Flicka")</f>
        <v>0</v>
      </c>
      <c r="F121" s="9">
        <f>COUNTIFS(Inmatning!$F$23:$F$10006,F$103,Inmatning!$G$23:$G$10006,"50b",Inmatning!$E$23:$E$10006,"Flicka")</f>
        <v>0</v>
      </c>
      <c r="G121" s="9">
        <f>COUNTIFS(Inmatning!$F$23:$F$10006,G$103,Inmatning!$G$23:$G$10006,"50b",Inmatning!$E$23:$E$10006,"Flicka")</f>
        <v>0</v>
      </c>
      <c r="H121" s="10">
        <f>COUNTIFS(Inmatning!$F$23:$F$10006,H$103,Inmatning!$G$23:$G$10006,"50b",Inmatning!$E$23:$E$10006,"Flicka")</f>
        <v>0</v>
      </c>
      <c r="I121" s="10">
        <f>COUNTIFS(Inmatning!$F$23:$F$10006,I$103,Inmatning!$G$23:$G$10006,"50b",Inmatning!$E$23:$E$10006,"Flicka")</f>
        <v>0</v>
      </c>
      <c r="J121" s="9">
        <f>COUNTIFS(Inmatning!$F$23:$F$10006,J$103,Inmatning!$G$23:$G$10006,"50b",Inmatning!$E$23:$E$10006,"Flicka")</f>
        <v>0</v>
      </c>
      <c r="K121" s="9">
        <f>COUNTIFS(Inmatning!$F$23:$F$10006,K$103,Inmatning!$G$23:$G$10006,"50b",Inmatning!$E$23:$E$10006,"Flicka")</f>
        <v>0</v>
      </c>
      <c r="L121" s="9">
        <f>COUNTIFS(Inmatning!$F$23:$F$10006,L$103,Inmatning!$G$23:$G$10006,"50b",Inmatning!$E$23:$E$10006,"Flicka")</f>
        <v>0</v>
      </c>
      <c r="M121" s="9">
        <f>COUNTIFS(Inmatning!$F$23:$F$10006,M$103,Inmatning!$G$23:$G$10006,"50b",Inmatning!$E$23:$E$10006,"Flicka")</f>
        <v>0</v>
      </c>
      <c r="N121" s="9">
        <f>COUNTIFS(Inmatning!$F$23:$F$10006,N$103,Inmatning!$G$23:$G$10006,"50b",Inmatning!$E$23:$E$10006,"Flicka")</f>
        <v>0</v>
      </c>
      <c r="O121" s="9">
        <f>COUNTIFS(Inmatning!$F$23:$F$10006,O$103,Inmatning!$G$23:$G$10006,"50b",Inmatning!$E$23:$E$10006,"Flicka")</f>
        <v>0</v>
      </c>
      <c r="P121" s="9">
        <f>COUNTIFS(Inmatning!$F$23:$F$10006,P$103,Inmatning!$G$23:$G$10006,"50b",Inmatning!$E$23:$E$10006,"Flicka")</f>
        <v>0</v>
      </c>
      <c r="Q121" s="9">
        <f>COUNTIFS(Inmatning!$F$23:$F$10006,Q$103,Inmatning!$G$23:$G$10006,"50b",Inmatning!$E$23:$E$10006,"Flicka")</f>
        <v>0</v>
      </c>
      <c r="R121" s="9">
        <f>COUNTIFS(Inmatning!$F$23:$F$10006,R$103,Inmatning!$G$23:$G$10006,"50b",Inmatning!$E$23:$E$10006,"Flicka")</f>
        <v>0</v>
      </c>
      <c r="S121" s="9">
        <f>COUNTIFS(Inmatning!$F$23:$F$10006,S$103,Inmatning!$G$23:$G$10006,"50b",Inmatning!$E$23:$E$10006,"Flicka")</f>
        <v>0</v>
      </c>
      <c r="T121" s="9">
        <f>COUNTIFS(Inmatning!$F$23:$F$10006,T$103,Inmatning!$G$23:$G$10006,"50b",Inmatning!$E$23:$E$10006,"Flicka")</f>
        <v>0</v>
      </c>
      <c r="U121" s="9">
        <f>COUNTIFS(Inmatning!$F$23:$F$10006,U$103,Inmatning!$G$23:$G$10006,"50b",Inmatning!$E$23:$E$10006,"Flicka")</f>
        <v>0</v>
      </c>
      <c r="V121" s="9">
        <f>COUNTIFS(Inmatning!$F$23:$F$10006,V$103,Inmatning!$G$23:$G$10006,"50b",Inmatning!$E$23:$E$10006,"Flicka")</f>
        <v>0</v>
      </c>
    </row>
    <row r="122" spans="1:22">
      <c r="A122" s="80" t="s">
        <v>29</v>
      </c>
      <c r="B122" s="81"/>
      <c r="C122" s="81"/>
      <c r="D122" s="82"/>
      <c r="E122" s="9">
        <f>COUNTIFS(Inmatning!$F$23:$F$10006,E$103,Inmatning!$G$23:$G$10006,"30b",Inmatning!$E$23:$E$10006,"Flicka")</f>
        <v>0</v>
      </c>
      <c r="F122" s="10">
        <f>COUNTIFS(Inmatning!$F$23:$F$10006,F$103,Inmatning!$G$23:$G$10006,"30b",Inmatning!$E$23:$E$10006,"Flicka")</f>
        <v>0</v>
      </c>
      <c r="G122" s="10">
        <f>COUNTIFS(Inmatning!$F$23:$F$10006,G$103,Inmatning!$G$23:$G$10006,"30b",Inmatning!$E$23:$E$10006,"Flicka")</f>
        <v>0</v>
      </c>
      <c r="H122" s="9">
        <f>COUNTIFS(Inmatning!$F$23:$F$10006,H$103,Inmatning!$G$23:$G$10006,"30b",Inmatning!$E$23:$E$10006,"Flicka")</f>
        <v>0</v>
      </c>
      <c r="I122" s="9">
        <f>COUNTIFS(Inmatning!$F$23:$F$10006,I$103,Inmatning!$G$23:$G$10006,"30b",Inmatning!$E$23:$E$10006,"Flicka")</f>
        <v>0</v>
      </c>
      <c r="J122" s="9">
        <f>COUNTIFS(Inmatning!$F$23:$F$10006,J$103,Inmatning!$G$23:$G$10006,"30b",Inmatning!$E$23:$E$10006,"Flicka")</f>
        <v>0</v>
      </c>
      <c r="K122" s="9">
        <f>COUNTIFS(Inmatning!$F$23:$F$10006,K$103,Inmatning!$G$23:$G$10006,"30b",Inmatning!$E$23:$E$10006,"Flicka")</f>
        <v>0</v>
      </c>
      <c r="L122" s="9">
        <f>COUNTIFS(Inmatning!$F$23:$F$10006,L$103,Inmatning!$G$23:$G$10006,"30b",Inmatning!$E$23:$E$10006,"Flicka")</f>
        <v>0</v>
      </c>
      <c r="M122" s="9">
        <f>COUNTIFS(Inmatning!$F$23:$F$10006,M$103,Inmatning!$G$23:$G$10006,"30b",Inmatning!$E$23:$E$10006,"Flicka")</f>
        <v>0</v>
      </c>
      <c r="N122" s="9">
        <f>COUNTIFS(Inmatning!$F$23:$F$10006,N$103,Inmatning!$G$23:$G$10006,"30b",Inmatning!$E$23:$E$10006,"Flicka")</f>
        <v>0</v>
      </c>
      <c r="O122" s="9">
        <f>COUNTIFS(Inmatning!$F$23:$F$10006,O$103,Inmatning!$G$23:$G$10006,"30b",Inmatning!$E$23:$E$10006,"Flicka")</f>
        <v>0</v>
      </c>
      <c r="P122" s="9">
        <f>COUNTIFS(Inmatning!$F$23:$F$10006,P$103,Inmatning!$G$23:$G$10006,"30b",Inmatning!$E$23:$E$10006,"Flicka")</f>
        <v>0</v>
      </c>
      <c r="Q122" s="9">
        <f>COUNTIFS(Inmatning!$F$23:$F$10006,Q$103,Inmatning!$G$23:$G$10006,"30b",Inmatning!$E$23:$E$10006,"Flicka")</f>
        <v>0</v>
      </c>
      <c r="R122" s="9">
        <f>COUNTIFS(Inmatning!$F$23:$F$10006,R$103,Inmatning!$G$23:$G$10006,"30b",Inmatning!$E$23:$E$10006,"Flicka")</f>
        <v>0</v>
      </c>
      <c r="S122" s="9">
        <f>COUNTIFS(Inmatning!$F$23:$F$10006,S$103,Inmatning!$G$23:$G$10006,"30b",Inmatning!$E$23:$E$10006,"Flicka")</f>
        <v>0</v>
      </c>
      <c r="T122" s="9">
        <f>COUNTIFS(Inmatning!$F$23:$F$10006,T$103,Inmatning!$G$23:$G$10006,"30b",Inmatning!$E$23:$E$10006,"Flicka")</f>
        <v>0</v>
      </c>
      <c r="U122" s="9">
        <f>COUNTIFS(Inmatning!$F$23:$F$10006,U$103,Inmatning!$G$23:$G$10006,"30b",Inmatning!$E$23:$E$10006,"Flicka")</f>
        <v>0</v>
      </c>
      <c r="V122" s="9">
        <f>COUNTIFS(Inmatning!$F$23:$F$10006,V$103,Inmatning!$G$23:$G$10006,"30b",Inmatning!$E$23:$E$10006,"Flicka")</f>
        <v>0</v>
      </c>
    </row>
    <row r="123" spans="1:22">
      <c r="A123" s="80" t="s">
        <v>30</v>
      </c>
      <c r="B123" s="81"/>
      <c r="C123" s="81"/>
      <c r="D123" s="82"/>
      <c r="E123" s="10">
        <f>COUNTIFS(Inmatning!$F$23:$F$10006,E$103,Inmatning!$G$23:$G$10006,"",Inmatning!$E$23:$E$10006,"Flicka")</f>
        <v>0</v>
      </c>
      <c r="F123" s="9">
        <f>COUNTIFS(Inmatning!$F$23:$F$10006,F$103,Inmatning!$G$23:$G$10006,"",Inmatning!$E$23:$E$10006,"Flicka")</f>
        <v>0</v>
      </c>
      <c r="G123" s="9">
        <f>COUNTIFS(Inmatning!$F$23:$F$10006,G$103,Inmatning!$G$23:$G$10006,"",Inmatning!$E$23:$E$10006,"Flicka")</f>
        <v>0</v>
      </c>
      <c r="H123" s="9">
        <f>COUNTIFS(Inmatning!$F$23:$F$10006,H$103,Inmatning!$G$23:$G$10006,"",Inmatning!$E$23:$E$10006,"Flicka")</f>
        <v>0</v>
      </c>
      <c r="I123" s="9">
        <f>COUNTIFS(Inmatning!$F$23:$F$10006,I$103,Inmatning!$G$23:$G$10006,"",Inmatning!$E$23:$E$10006,"Flicka")</f>
        <v>0</v>
      </c>
      <c r="J123" s="9">
        <f>COUNTIFS(Inmatning!$F$23:$F$10006,J$103,Inmatning!$G$23:$G$10006,"",Inmatning!$E$23:$E$10006,"Flicka")</f>
        <v>0</v>
      </c>
      <c r="K123" s="9">
        <f>COUNTIFS(Inmatning!$F$23:$F$10006,K$103,Inmatning!$G$23:$G$10006,"",Inmatning!$E$23:$E$10006,"Flicka")</f>
        <v>0</v>
      </c>
      <c r="L123" s="9">
        <f>COUNTIFS(Inmatning!$F$23:$F$10006,L$103,Inmatning!$G$23:$G$10006,"",Inmatning!$E$23:$E$10006,"Flicka")</f>
        <v>0</v>
      </c>
      <c r="M123" s="9">
        <f>COUNTIFS(Inmatning!$F$23:$F$10006,M$103,Inmatning!$G$23:$G$10006,"",Inmatning!$E$23:$E$10006,"Flicka")</f>
        <v>0</v>
      </c>
      <c r="N123" s="9">
        <f>COUNTIFS(Inmatning!$F$23:$F$10006,N$103,Inmatning!$G$23:$G$10006,"",Inmatning!$E$23:$E$10006,"Flicka")</f>
        <v>0</v>
      </c>
      <c r="O123" s="9">
        <f>COUNTIFS(Inmatning!$F$23:$F$10006,O$103,Inmatning!$G$23:$G$10006,"",Inmatning!$E$23:$E$10006,"Flicka")</f>
        <v>0</v>
      </c>
      <c r="P123" s="9">
        <f>COUNTIFS(Inmatning!$F$23:$F$10006,P$103,Inmatning!$G$23:$G$10006,"",Inmatning!$E$23:$E$10006,"Flicka")</f>
        <v>0</v>
      </c>
      <c r="Q123" s="9">
        <f>COUNTIFS(Inmatning!$F$23:$F$10006,Q$103,Inmatning!$G$23:$G$10006,"",Inmatning!$E$23:$E$10006,"Flicka")</f>
        <v>0</v>
      </c>
      <c r="R123" s="9">
        <f>COUNTIFS(Inmatning!$F$23:$F$10006,R$103,Inmatning!$G$23:$G$10006,"",Inmatning!$E$23:$E$10006,"Flicka")</f>
        <v>0</v>
      </c>
      <c r="S123" s="9">
        <f>COUNTIFS(Inmatning!$F$23:$F$10006,S$103,Inmatning!$G$23:$G$10006,"",Inmatning!$E$23:$E$10006,"Flicka")</f>
        <v>0</v>
      </c>
      <c r="T123" s="9">
        <f>COUNTIFS(Inmatning!$F$23:$F$10006,T$103,Inmatning!$G$23:$G$10006,"",Inmatning!$E$23:$E$10006,"Flicka")</f>
        <v>0</v>
      </c>
      <c r="U123" s="9">
        <f>COUNTIFS(Inmatning!$F$23:$F$10006,U$103,Inmatning!$G$23:$G$10006,"",Inmatning!$E$23:$E$10006,"Flicka")</f>
        <v>0</v>
      </c>
      <c r="V123" s="9">
        <f>COUNTIFS(Inmatning!$F$23:$F$10006,V$103,Inmatning!$G$23:$G$10006,"",Inmatning!$E$23:$E$10006,"Flicka")</f>
        <v>0</v>
      </c>
    </row>
    <row r="124" spans="1:22">
      <c r="A124" s="80" t="s">
        <v>33</v>
      </c>
      <c r="B124" s="81"/>
      <c r="C124" s="81"/>
      <c r="D124" s="82"/>
      <c r="E124" s="11" t="s">
        <v>14</v>
      </c>
      <c r="F124" s="11">
        <v>5</v>
      </c>
      <c r="G124" s="11">
        <v>6</v>
      </c>
      <c r="H124" s="11">
        <v>7</v>
      </c>
      <c r="I124" s="11">
        <v>8</v>
      </c>
      <c r="J124" s="11">
        <v>9</v>
      </c>
      <c r="K124" s="11">
        <v>10</v>
      </c>
      <c r="L124" s="11">
        <v>11</v>
      </c>
      <c r="M124" s="11">
        <v>12</v>
      </c>
      <c r="N124" s="11">
        <v>13</v>
      </c>
      <c r="O124" s="11">
        <v>14</v>
      </c>
      <c r="P124" s="11">
        <v>15</v>
      </c>
      <c r="Q124" s="11">
        <v>16</v>
      </c>
      <c r="R124" s="12">
        <v>17</v>
      </c>
      <c r="S124" s="12">
        <v>18</v>
      </c>
      <c r="T124" s="12">
        <v>19</v>
      </c>
      <c r="U124" s="12">
        <v>20</v>
      </c>
      <c r="V124" s="12">
        <v>21</v>
      </c>
    </row>
    <row r="125" spans="1:22">
      <c r="A125" s="92" t="s">
        <v>34</v>
      </c>
      <c r="B125" s="92"/>
      <c r="C125" s="92"/>
      <c r="D125" s="92"/>
      <c r="E125">
        <f>SUM(E110:E123)</f>
        <v>0</v>
      </c>
      <c r="F125">
        <f>SUM(F110:F122)</f>
        <v>0</v>
      </c>
      <c r="G125">
        <f>SUM(G110:G122)</f>
        <v>0</v>
      </c>
      <c r="H125">
        <f>SUM(H110:H121)</f>
        <v>0</v>
      </c>
      <c r="I125">
        <f>SUM(I110:I121)</f>
        <v>0</v>
      </c>
      <c r="J125">
        <f>SUM(J110:J120)</f>
        <v>0</v>
      </c>
      <c r="K125">
        <f>SUM(K110:K120)</f>
        <v>0</v>
      </c>
      <c r="L125">
        <f>SUM(L110:L119)</f>
        <v>0</v>
      </c>
      <c r="M125">
        <f>SUM(M110:M119)</f>
        <v>0</v>
      </c>
      <c r="N125">
        <f>SUM(N110:N118)</f>
        <v>0</v>
      </c>
      <c r="O125">
        <f>SUM(O110:O117)</f>
        <v>0</v>
      </c>
      <c r="P125">
        <f>SUM(P110:P116)</f>
        <v>0</v>
      </c>
      <c r="Q125">
        <f t="shared" ref="Q125:V125" si="4">SUM(Q110:Q115)</f>
        <v>0</v>
      </c>
      <c r="R125">
        <f t="shared" si="4"/>
        <v>0</v>
      </c>
      <c r="S125">
        <f t="shared" si="4"/>
        <v>0</v>
      </c>
      <c r="T125">
        <f t="shared" si="4"/>
        <v>0</v>
      </c>
      <c r="U125">
        <f t="shared" si="4"/>
        <v>0</v>
      </c>
      <c r="V125">
        <f t="shared" si="4"/>
        <v>0</v>
      </c>
    </row>
    <row r="126" spans="1:22">
      <c r="A126" s="93" t="s">
        <v>35</v>
      </c>
      <c r="B126" s="93"/>
      <c r="C126" s="93"/>
      <c r="D126" s="93"/>
      <c r="E126">
        <v>0</v>
      </c>
      <c r="F126">
        <f>SUM(F123)</f>
        <v>0</v>
      </c>
      <c r="G126">
        <f>SUM(G123)</f>
        <v>0</v>
      </c>
      <c r="H126">
        <f>SUM(H122:H123)</f>
        <v>0</v>
      </c>
      <c r="I126">
        <f>SUM(I122:I123)</f>
        <v>0</v>
      </c>
      <c r="J126">
        <f>SUM(J121:J123)</f>
        <v>0</v>
      </c>
      <c r="K126">
        <f>SUM(K121:K123)</f>
        <v>0</v>
      </c>
      <c r="L126">
        <f>SUM(L120:L123)</f>
        <v>0</v>
      </c>
      <c r="M126">
        <f>SUM(M120:M123)</f>
        <v>0</v>
      </c>
      <c r="N126">
        <f>SUM(N119:N123)</f>
        <v>0</v>
      </c>
      <c r="O126">
        <f>SUM(O118:O123)</f>
        <v>0</v>
      </c>
      <c r="P126">
        <f>SUM(P117:P123)</f>
        <v>0</v>
      </c>
      <c r="Q126">
        <f t="shared" ref="Q126:V126" si="5">SUM(Q116:Q123)</f>
        <v>0</v>
      </c>
      <c r="R126">
        <f t="shared" si="5"/>
        <v>0</v>
      </c>
      <c r="S126">
        <f t="shared" si="5"/>
        <v>0</v>
      </c>
      <c r="T126">
        <f t="shared" si="5"/>
        <v>0</v>
      </c>
      <c r="U126">
        <f t="shared" si="5"/>
        <v>0</v>
      </c>
      <c r="V126">
        <f t="shared" si="5"/>
        <v>0</v>
      </c>
    </row>
    <row r="132" spans="1:23" ht="21">
      <c r="A132" s="41" t="s">
        <v>166</v>
      </c>
      <c r="B132" s="41"/>
      <c r="C132" s="41"/>
      <c r="D132" s="41"/>
      <c r="E132" s="41"/>
      <c r="F132" s="41"/>
      <c r="G132" s="41"/>
      <c r="H132" s="41"/>
      <c r="I132" s="41"/>
      <c r="J132" s="41"/>
      <c r="K132" s="41"/>
      <c r="L132" s="41"/>
      <c r="M132" s="41"/>
      <c r="N132" s="41"/>
      <c r="O132" s="41"/>
      <c r="P132" s="41"/>
      <c r="Q132" s="41"/>
      <c r="R132" s="41"/>
      <c r="S132" s="41"/>
      <c r="T132" s="41"/>
      <c r="U132" s="41"/>
      <c r="V132" s="41"/>
      <c r="W132" s="41"/>
    </row>
    <row r="134" spans="1:23">
      <c r="A134" s="88"/>
      <c r="B134" s="88"/>
      <c r="C134" s="88"/>
      <c r="D134" s="75">
        <f>Inmatning!C12</f>
        <v>2015</v>
      </c>
      <c r="E134" s="75"/>
      <c r="F134" s="75">
        <f>Inmatning!D12</f>
        <v>2016</v>
      </c>
      <c r="G134" s="75"/>
      <c r="H134" s="75">
        <f>Inmatning!E12</f>
        <v>2017</v>
      </c>
      <c r="I134" s="75"/>
      <c r="J134" s="75">
        <f>Inmatning!F12</f>
        <v>2018</v>
      </c>
      <c r="K134" s="75"/>
      <c r="L134" s="75">
        <f>Inmatning!G12</f>
        <v>2019</v>
      </c>
      <c r="M134" s="75"/>
      <c r="N134" s="75">
        <f>Inmatning!H12</f>
        <v>2020</v>
      </c>
      <c r="O134" s="75"/>
      <c r="P134" s="75">
        <f>Inmatning!I12</f>
        <v>2021</v>
      </c>
      <c r="Q134" s="75"/>
      <c r="R134" s="75">
        <f>Inmatning!J12</f>
        <v>2022</v>
      </c>
      <c r="S134" s="75"/>
      <c r="T134" s="75">
        <f>Inmatning!K12</f>
        <v>2023</v>
      </c>
      <c r="U134" s="75"/>
      <c r="V134" s="75">
        <f>Inmatning!L12</f>
        <v>2024</v>
      </c>
      <c r="W134" s="75"/>
    </row>
    <row r="135" spans="1:23">
      <c r="A135" s="75" t="s">
        <v>6</v>
      </c>
      <c r="B135" s="75"/>
      <c r="C135" s="75"/>
      <c r="D135" s="76">
        <f>Inmatning!C15</f>
        <v>0</v>
      </c>
      <c r="E135" s="76"/>
      <c r="F135" s="76">
        <f>Inmatning!D15</f>
        <v>0</v>
      </c>
      <c r="G135" s="76"/>
      <c r="H135" s="76">
        <f>Inmatning!E15</f>
        <v>0</v>
      </c>
      <c r="I135" s="76"/>
      <c r="J135" s="76">
        <f>Inmatning!F15</f>
        <v>0</v>
      </c>
      <c r="K135" s="76"/>
      <c r="L135" s="76">
        <f>Inmatning!G15</f>
        <v>0</v>
      </c>
      <c r="M135" s="76"/>
      <c r="N135" s="76">
        <f>Inmatning!H15</f>
        <v>0</v>
      </c>
      <c r="O135" s="76"/>
      <c r="P135" s="76">
        <f>Inmatning!I15</f>
        <v>0</v>
      </c>
      <c r="Q135" s="76"/>
      <c r="R135" s="76">
        <f>Inmatning!J15</f>
        <v>0</v>
      </c>
      <c r="S135" s="76"/>
      <c r="T135" s="76">
        <f>Inmatning!K15</f>
        <v>0</v>
      </c>
      <c r="U135" s="76"/>
      <c r="V135" s="76">
        <f>Inmatning!L15</f>
        <v>0</v>
      </c>
      <c r="W135" s="76"/>
    </row>
    <row r="136" spans="1:23">
      <c r="A136" s="75" t="s">
        <v>7</v>
      </c>
      <c r="B136" s="75"/>
      <c r="C136" s="75"/>
      <c r="D136" s="76">
        <f>Inmatning!C16</f>
        <v>0</v>
      </c>
      <c r="E136" s="76"/>
      <c r="F136" s="76">
        <f>Inmatning!D16</f>
        <v>0</v>
      </c>
      <c r="G136" s="76"/>
      <c r="H136" s="76">
        <f>Inmatning!E16</f>
        <v>0</v>
      </c>
      <c r="I136" s="76"/>
      <c r="J136" s="76">
        <f>Inmatning!F16</f>
        <v>0</v>
      </c>
      <c r="K136" s="76"/>
      <c r="L136" s="76">
        <f>Inmatning!G16</f>
        <v>0</v>
      </c>
      <c r="M136" s="76"/>
      <c r="N136" s="76">
        <f>Inmatning!H16</f>
        <v>0</v>
      </c>
      <c r="O136" s="76"/>
      <c r="P136" s="76">
        <f>Inmatning!I16</f>
        <v>0</v>
      </c>
      <c r="Q136" s="76"/>
      <c r="R136" s="76">
        <f>Inmatning!J16</f>
        <v>0</v>
      </c>
      <c r="S136" s="76"/>
      <c r="T136" s="76">
        <f>Inmatning!K16</f>
        <v>0</v>
      </c>
      <c r="U136" s="76"/>
      <c r="V136" s="76">
        <f>Inmatning!L16</f>
        <v>0</v>
      </c>
      <c r="W136" s="76"/>
    </row>
    <row r="137" spans="1:23">
      <c r="A137" s="75" t="s">
        <v>16</v>
      </c>
      <c r="B137" s="75"/>
      <c r="C137" s="75"/>
      <c r="D137" s="75">
        <f>SUM(D135:E136)</f>
        <v>0</v>
      </c>
      <c r="E137" s="75"/>
      <c r="F137" s="75">
        <f>SUM(F135:G136)</f>
        <v>0</v>
      </c>
      <c r="G137" s="75"/>
      <c r="H137" s="75">
        <f>SUM(H135:I136)</f>
        <v>0</v>
      </c>
      <c r="I137" s="75"/>
      <c r="J137" s="75">
        <f>SUM(J135:K136)</f>
        <v>0</v>
      </c>
      <c r="K137" s="75"/>
      <c r="L137" s="75">
        <f>SUM(L135:M136)</f>
        <v>0</v>
      </c>
      <c r="M137" s="75"/>
      <c r="N137" s="75">
        <f>SUM(N135:O136)</f>
        <v>0</v>
      </c>
      <c r="O137" s="75"/>
      <c r="P137" s="75">
        <f>SUM(P135:Q136)</f>
        <v>0</v>
      </c>
      <c r="Q137" s="75"/>
      <c r="R137" s="75">
        <f>SUM(R135:S136)</f>
        <v>0</v>
      </c>
      <c r="S137" s="75"/>
      <c r="T137" s="75">
        <f>SUM(T135:U136)</f>
        <v>0</v>
      </c>
      <c r="U137" s="75"/>
      <c r="V137" s="75">
        <f>SUM(V135:V136)</f>
        <v>0</v>
      </c>
      <c r="W137" s="75"/>
    </row>
    <row r="138" spans="1:23" ht="266.10000000000002" customHeight="1"/>
    <row r="161" spans="1:23" ht="21">
      <c r="A161" s="41" t="s">
        <v>167</v>
      </c>
      <c r="B161" s="41"/>
      <c r="C161" s="41"/>
      <c r="D161" s="41"/>
      <c r="E161" s="41"/>
      <c r="F161" s="41"/>
      <c r="G161" s="41"/>
      <c r="H161" s="41"/>
      <c r="I161" s="41"/>
      <c r="J161" s="41"/>
      <c r="K161" s="41"/>
      <c r="L161" s="41"/>
      <c r="M161" s="41"/>
      <c r="N161" s="41"/>
      <c r="O161" s="41"/>
      <c r="P161" s="41"/>
      <c r="Q161" s="41"/>
      <c r="R161" s="41"/>
      <c r="S161" s="41"/>
      <c r="T161" s="41"/>
      <c r="U161" s="41"/>
      <c r="V161" s="41"/>
      <c r="W161" s="41"/>
    </row>
    <row r="163" spans="1:23">
      <c r="A163" s="87" t="s">
        <v>0</v>
      </c>
      <c r="B163" s="87"/>
      <c r="C163" s="87"/>
      <c r="D163" s="87"/>
      <c r="E163" s="87"/>
      <c r="F163" s="87"/>
      <c r="G163" s="88">
        <f>SUM(V169:W171)</f>
        <v>0</v>
      </c>
      <c r="H163" s="88"/>
      <c r="I163" s="88"/>
      <c r="J163" s="88"/>
    </row>
    <row r="164" spans="1:23">
      <c r="A164" s="87" t="s">
        <v>39</v>
      </c>
      <c r="B164" s="87"/>
      <c r="C164" s="87"/>
      <c r="D164" s="87"/>
      <c r="E164" s="87"/>
      <c r="F164" s="87"/>
      <c r="G164" s="88">
        <f>SUM(V169)</f>
        <v>0</v>
      </c>
      <c r="H164" s="88"/>
      <c r="I164" s="89" t="e">
        <f>SUM(G164/G163)</f>
        <v>#DIV/0!</v>
      </c>
      <c r="J164" s="89"/>
    </row>
    <row r="165" spans="1:23">
      <c r="A165" s="87" t="s">
        <v>37</v>
      </c>
      <c r="B165" s="87"/>
      <c r="C165" s="87"/>
      <c r="D165" s="87"/>
      <c r="E165" s="87"/>
      <c r="F165" s="87"/>
      <c r="G165" s="88">
        <f>SUM(V170)</f>
        <v>0</v>
      </c>
      <c r="H165" s="88"/>
      <c r="I165" s="89" t="e">
        <f>SUM(G165/G163)</f>
        <v>#DIV/0!</v>
      </c>
      <c r="J165" s="89"/>
    </row>
    <row r="166" spans="1:23">
      <c r="A166" s="87" t="s">
        <v>40</v>
      </c>
      <c r="B166" s="87"/>
      <c r="C166" s="87"/>
      <c r="D166" s="87"/>
      <c r="E166" s="87"/>
      <c r="F166" s="87"/>
      <c r="G166" s="88">
        <f>SUM(V171)</f>
        <v>0</v>
      </c>
      <c r="H166" s="88"/>
      <c r="I166" s="89" t="e">
        <f>SUM(G166/G163)</f>
        <v>#DIV/0!</v>
      </c>
      <c r="J166" s="89"/>
    </row>
    <row r="168" spans="1:23">
      <c r="A168" s="77" t="s">
        <v>3</v>
      </c>
      <c r="B168" s="78"/>
      <c r="C168" s="79"/>
      <c r="D168" s="8" t="s">
        <v>14</v>
      </c>
      <c r="E168" s="8">
        <v>5</v>
      </c>
      <c r="F168" s="8">
        <v>6</v>
      </c>
      <c r="G168" s="8">
        <v>7</v>
      </c>
      <c r="H168" s="8">
        <v>8</v>
      </c>
      <c r="I168" s="8">
        <v>9</v>
      </c>
      <c r="J168" s="8">
        <v>10</v>
      </c>
      <c r="K168" s="8">
        <v>11</v>
      </c>
      <c r="L168" s="8">
        <v>12</v>
      </c>
      <c r="M168" s="8">
        <v>13</v>
      </c>
      <c r="N168" s="8">
        <v>14</v>
      </c>
      <c r="O168" s="8">
        <v>15</v>
      </c>
      <c r="P168" s="8">
        <v>16</v>
      </c>
      <c r="Q168" s="8">
        <v>17</v>
      </c>
      <c r="R168" s="8">
        <v>18</v>
      </c>
      <c r="S168" s="8">
        <v>19</v>
      </c>
      <c r="T168" s="8">
        <v>20</v>
      </c>
      <c r="U168" s="8">
        <v>21</v>
      </c>
      <c r="V168" s="77" t="s">
        <v>8</v>
      </c>
      <c r="W168" s="79"/>
    </row>
    <row r="169" spans="1:23">
      <c r="A169" s="77" t="s">
        <v>36</v>
      </c>
      <c r="B169" s="78"/>
      <c r="C169" s="79"/>
      <c r="D169" s="7">
        <f>COUNTIFS(Inmatning!$F$23:$F$10006,D$168,Inmatning!$I$23:$I$10006,"1")</f>
        <v>0</v>
      </c>
      <c r="E169" s="7">
        <f>COUNTIFS(Inmatning!$F$23:$F$10006,E$168,Inmatning!$I$23:$I$10006,"1")</f>
        <v>0</v>
      </c>
      <c r="F169" s="7">
        <f>COUNTIFS(Inmatning!$F$23:$F$10006,F$168,Inmatning!$I$23:$I$10006,"1")</f>
        <v>0</v>
      </c>
      <c r="G169" s="7">
        <f>COUNTIFS(Inmatning!$F$23:$F$10006,G$168,Inmatning!$I$23:$I$10006,"1")</f>
        <v>0</v>
      </c>
      <c r="H169" s="7">
        <f>COUNTIFS(Inmatning!$F$23:$F$10006,H$168,Inmatning!$I$23:$I$10006,"1")</f>
        <v>0</v>
      </c>
      <c r="I169" s="7">
        <f>COUNTIFS(Inmatning!$F$23:$F$10006,I$168,Inmatning!$I$23:$I$10006,"1")</f>
        <v>0</v>
      </c>
      <c r="J169" s="7">
        <f>COUNTIFS(Inmatning!$F$23:$F$10006,J$168,Inmatning!$I$23:$I$10006,"1")</f>
        <v>0</v>
      </c>
      <c r="K169" s="7">
        <f>COUNTIFS(Inmatning!$F$23:$F$10006,K$168,Inmatning!$I$23:$I$10006,"1")</f>
        <v>0</v>
      </c>
      <c r="L169" s="7">
        <f>COUNTIFS(Inmatning!$F$23:$F$10006,L$168,Inmatning!$I$23:$I$10006,"1")</f>
        <v>0</v>
      </c>
      <c r="M169" s="7">
        <f>COUNTIFS(Inmatning!$F$23:$F$10006,M$168,Inmatning!$I$23:$I$10006,"1")</f>
        <v>0</v>
      </c>
      <c r="N169" s="7">
        <f>COUNTIFS(Inmatning!$F$23:$F$10006,N$168,Inmatning!$I$23:$I$10006,"1")</f>
        <v>0</v>
      </c>
      <c r="O169" s="7">
        <f>COUNTIFS(Inmatning!$F$23:$F$10006,O$168,Inmatning!$I$23:$I$10006,"1")</f>
        <v>0</v>
      </c>
      <c r="P169" s="7">
        <f>COUNTIFS(Inmatning!$F$23:$F$10006,P$168,Inmatning!$I$23:$I$10006,"1")</f>
        <v>0</v>
      </c>
      <c r="Q169" s="7">
        <f>COUNTIFS(Inmatning!$F$23:$F$10006,Q$168,Inmatning!$I$23:$I$10006,"1")</f>
        <v>0</v>
      </c>
      <c r="R169" s="7">
        <f>COUNTIFS(Inmatning!$F$23:$F$10006,R$168,Inmatning!$I$23:$I$10006,"1")</f>
        <v>0</v>
      </c>
      <c r="S169" s="7">
        <f>COUNTIFS(Inmatning!$F$23:$F$10006,S$168,Inmatning!$I$23:$I$10006,"1")</f>
        <v>0</v>
      </c>
      <c r="T169" s="7">
        <f>COUNTIFS(Inmatning!$F$23:$F$10006,T$168,Inmatning!$I$23:$I$10006,"1")</f>
        <v>0</v>
      </c>
      <c r="U169" s="7">
        <f>COUNTIFS(Inmatning!$F$23:$F$10006,U$168,Inmatning!$I$23:$I$10006,"1")</f>
        <v>0</v>
      </c>
      <c r="V169" s="85">
        <f>SUM(D169:U169)</f>
        <v>0</v>
      </c>
      <c r="W169" s="86"/>
    </row>
    <row r="170" spans="1:23">
      <c r="A170" s="77" t="s">
        <v>37</v>
      </c>
      <c r="B170" s="78"/>
      <c r="C170" s="79"/>
      <c r="D170" s="7">
        <f>COUNTIFS(Inmatning!$F$23:$F$10006,D$168,Inmatning!$I$23:$I$10006,"0")</f>
        <v>0</v>
      </c>
      <c r="E170" s="7">
        <f>COUNTIFS(Inmatning!$F$23:$F$10006,E$168,Inmatning!$I$23:$I$10006,"0")</f>
        <v>0</v>
      </c>
      <c r="F170" s="7">
        <f>COUNTIFS(Inmatning!$F$23:$F$10006,F$168,Inmatning!$I$23:$I$10006,"0")</f>
        <v>0</v>
      </c>
      <c r="G170" s="7">
        <f>COUNTIFS(Inmatning!$F$23:$F$10006,G$168,Inmatning!$I$23:$I$10006,"0")</f>
        <v>0</v>
      </c>
      <c r="H170" s="7">
        <f>COUNTIFS(Inmatning!$F$23:$F$10006,H$168,Inmatning!$I$23:$I$10006,"0")</f>
        <v>0</v>
      </c>
      <c r="I170" s="7">
        <f>COUNTIFS(Inmatning!$F$23:$F$10006,I$168,Inmatning!$I$23:$I$10006,"0")</f>
        <v>0</v>
      </c>
      <c r="J170" s="7">
        <f>COUNTIFS(Inmatning!$F$23:$F$10006,J$168,Inmatning!$I$23:$I$10006,"0")</f>
        <v>0</v>
      </c>
      <c r="K170" s="7">
        <f>COUNTIFS(Inmatning!$F$23:$F$10006,K$168,Inmatning!$I$23:$I$10006,"0")</f>
        <v>0</v>
      </c>
      <c r="L170" s="7">
        <f>COUNTIFS(Inmatning!$F$23:$F$10006,L$168,Inmatning!$I$23:$I$10006,"0")</f>
        <v>0</v>
      </c>
      <c r="M170" s="7">
        <f>COUNTIFS(Inmatning!$F$23:$F$10006,M$168,Inmatning!$I$23:$I$10006,"0")</f>
        <v>0</v>
      </c>
      <c r="N170" s="7">
        <f>COUNTIFS(Inmatning!$F$23:$F$10006,N$168,Inmatning!$I$23:$I$10006,"0")</f>
        <v>0</v>
      </c>
      <c r="O170" s="7">
        <f>COUNTIFS(Inmatning!$F$23:$F$10006,O$168,Inmatning!$I$23:$I$10006,"0")</f>
        <v>0</v>
      </c>
      <c r="P170" s="7">
        <f>COUNTIFS(Inmatning!$F$23:$F$10006,P$168,Inmatning!$I$23:$I$10006,"0")</f>
        <v>0</v>
      </c>
      <c r="Q170" s="7">
        <f>COUNTIFS(Inmatning!$F$23:$F$10006,Q$168,Inmatning!$I$23:$I$10006,"0")</f>
        <v>0</v>
      </c>
      <c r="R170" s="7">
        <f>COUNTIFS(Inmatning!$F$23:$F$10006,R$168,Inmatning!$I$23:$I$10006,"0")</f>
        <v>0</v>
      </c>
      <c r="S170" s="7">
        <f>COUNTIFS(Inmatning!$F$23:$F$10006,S$168,Inmatning!$I$23:$I$10006,"0")</f>
        <v>0</v>
      </c>
      <c r="T170" s="7">
        <f>COUNTIFS(Inmatning!$F$23:$F$10006,T$168,Inmatning!$I$23:$I$10006,"0")</f>
        <v>0</v>
      </c>
      <c r="U170" s="7">
        <f>COUNTIFS(Inmatning!$F$23:$F$10006,U$168,Inmatning!$I$23:$I$10006,"0")</f>
        <v>0</v>
      </c>
      <c r="V170" s="85">
        <f>SUM(D170:U170)</f>
        <v>0</v>
      </c>
      <c r="W170" s="86"/>
    </row>
    <row r="171" spans="1:23">
      <c r="A171" s="77" t="s">
        <v>38</v>
      </c>
      <c r="B171" s="78"/>
      <c r="C171" s="79"/>
      <c r="D171" s="7">
        <f>COUNTIFS(Inmatning!$F$23:$F$10006,D$168,Inmatning!$I$23:$I$10006,"")</f>
        <v>0</v>
      </c>
      <c r="E171" s="7">
        <f>COUNTIFS(Inmatning!$F$23:$F$10006,E$168,Inmatning!$I$23:$I$10006,"")</f>
        <v>0</v>
      </c>
      <c r="F171" s="7">
        <f>COUNTIFS(Inmatning!$F$23:$F$10006,F$168,Inmatning!$I$23:$I$10006,"")</f>
        <v>0</v>
      </c>
      <c r="G171" s="7">
        <f>COUNTIFS(Inmatning!$F$23:$F$10006,G$168,Inmatning!$I$23:$I$10006,"")</f>
        <v>0</v>
      </c>
      <c r="H171" s="7">
        <f>COUNTIFS(Inmatning!$F$23:$F$10006,H$168,Inmatning!$I$23:$I$10006,"")</f>
        <v>0</v>
      </c>
      <c r="I171" s="7">
        <f>COUNTIFS(Inmatning!$F$23:$F$10006,I$168,Inmatning!$I$23:$I$10006,"")</f>
        <v>0</v>
      </c>
      <c r="J171" s="7">
        <f>COUNTIFS(Inmatning!$F$23:$F$10006,J$168,Inmatning!$I$23:$I$10006,"")</f>
        <v>0</v>
      </c>
      <c r="K171" s="7">
        <f>COUNTIFS(Inmatning!$F$23:$F$10006,K$168,Inmatning!$I$23:$I$10006,"")</f>
        <v>0</v>
      </c>
      <c r="L171" s="7">
        <f>COUNTIFS(Inmatning!$F$23:$F$10006,L$168,Inmatning!$I$23:$I$10006,"")</f>
        <v>0</v>
      </c>
      <c r="M171" s="7">
        <f>COUNTIFS(Inmatning!$F$23:$F$10006,M$168,Inmatning!$I$23:$I$10006,"")</f>
        <v>0</v>
      </c>
      <c r="N171" s="7">
        <f>COUNTIFS(Inmatning!$F$23:$F$10006,N$168,Inmatning!$I$23:$I$10006,"")</f>
        <v>0</v>
      </c>
      <c r="O171" s="7">
        <f>COUNTIFS(Inmatning!$F$23:$F$10006,O$168,Inmatning!$I$23:$I$10006,"")</f>
        <v>0</v>
      </c>
      <c r="P171" s="7">
        <f>COUNTIFS(Inmatning!$F$23:$F$10006,P$168,Inmatning!$I$23:$I$10006,"")</f>
        <v>0</v>
      </c>
      <c r="Q171" s="7">
        <f>COUNTIFS(Inmatning!$F$23:$F$10006,Q$168,Inmatning!$I$23:$I$10006,"")</f>
        <v>0</v>
      </c>
      <c r="R171" s="7">
        <f>COUNTIFS(Inmatning!$F$23:$F$10006,R$168,Inmatning!$I$23:$I$10006,"")</f>
        <v>0</v>
      </c>
      <c r="S171" s="7">
        <f>COUNTIFS(Inmatning!$F$23:$F$10006,S$168,Inmatning!$I$23:$I$10006,"")</f>
        <v>0</v>
      </c>
      <c r="T171" s="7">
        <f>COUNTIFS(Inmatning!$F$23:$F$10006,T$168,Inmatning!$I$23:$I$10006,"")</f>
        <v>0</v>
      </c>
      <c r="U171" s="7">
        <f>COUNTIFS(Inmatning!$F$23:$F$10006,U$168,Inmatning!$I$23:$I$10006,"")</f>
        <v>0</v>
      </c>
      <c r="V171" s="85">
        <f>SUM(D171:U171)</f>
        <v>0</v>
      </c>
      <c r="W171" s="86"/>
    </row>
    <row r="172" spans="1:23">
      <c r="D172" s="13" t="e">
        <f t="shared" ref="D172:U172" si="6">SUM(D169/(D169+D170))</f>
        <v>#DIV/0!</v>
      </c>
      <c r="E172" s="13" t="e">
        <f t="shared" si="6"/>
        <v>#DIV/0!</v>
      </c>
      <c r="F172" s="13" t="e">
        <f t="shared" si="6"/>
        <v>#DIV/0!</v>
      </c>
      <c r="G172" s="13" t="e">
        <f t="shared" si="6"/>
        <v>#DIV/0!</v>
      </c>
      <c r="H172" s="13" t="e">
        <f t="shared" si="6"/>
        <v>#DIV/0!</v>
      </c>
      <c r="I172" s="13" t="e">
        <f t="shared" si="6"/>
        <v>#DIV/0!</v>
      </c>
      <c r="J172" s="13" t="e">
        <f t="shared" si="6"/>
        <v>#DIV/0!</v>
      </c>
      <c r="K172" s="13" t="e">
        <f t="shared" si="6"/>
        <v>#DIV/0!</v>
      </c>
      <c r="L172" s="13" t="e">
        <f t="shared" si="6"/>
        <v>#DIV/0!</v>
      </c>
      <c r="M172" s="13" t="e">
        <f t="shared" si="6"/>
        <v>#DIV/0!</v>
      </c>
      <c r="N172" s="13" t="e">
        <f t="shared" si="6"/>
        <v>#DIV/0!</v>
      </c>
      <c r="O172" s="13" t="e">
        <f t="shared" si="6"/>
        <v>#DIV/0!</v>
      </c>
      <c r="P172" s="13" t="e">
        <f t="shared" si="6"/>
        <v>#DIV/0!</v>
      </c>
      <c r="Q172" s="13" t="e">
        <f t="shared" si="6"/>
        <v>#DIV/0!</v>
      </c>
      <c r="R172" s="13" t="e">
        <f t="shared" si="6"/>
        <v>#DIV/0!</v>
      </c>
      <c r="S172" s="13" t="e">
        <f t="shared" si="6"/>
        <v>#DIV/0!</v>
      </c>
      <c r="T172" s="13" t="e">
        <f t="shared" si="6"/>
        <v>#DIV/0!</v>
      </c>
      <c r="U172" s="13" t="e">
        <f t="shared" si="6"/>
        <v>#DIV/0!</v>
      </c>
    </row>
    <row r="173" spans="1:23" ht="266.10000000000002" customHeight="1"/>
    <row r="190" spans="1:23" ht="21">
      <c r="A190" s="41" t="s">
        <v>168</v>
      </c>
      <c r="B190" s="41"/>
      <c r="C190" s="41"/>
      <c r="D190" s="41"/>
      <c r="E190" s="41"/>
      <c r="F190" s="41"/>
      <c r="G190" s="41"/>
      <c r="H190" s="41"/>
      <c r="I190" s="41"/>
      <c r="J190" s="41"/>
      <c r="K190" s="41"/>
      <c r="L190" s="41"/>
      <c r="M190" s="41"/>
      <c r="N190" s="41"/>
      <c r="O190" s="41"/>
      <c r="P190" s="41"/>
      <c r="Q190" s="41"/>
      <c r="R190" s="41"/>
      <c r="S190" s="41"/>
      <c r="T190" s="41"/>
      <c r="U190" s="41"/>
      <c r="V190" s="41"/>
      <c r="W190" s="41"/>
    </row>
    <row r="192" spans="1:23">
      <c r="A192" s="87" t="s">
        <v>0</v>
      </c>
      <c r="B192" s="87"/>
      <c r="C192" s="87"/>
      <c r="D192" s="87"/>
      <c r="E192" s="87"/>
      <c r="F192" s="87"/>
      <c r="G192" s="88">
        <f>SUM(V198:W200)</f>
        <v>0</v>
      </c>
      <c r="H192" s="88"/>
      <c r="I192" s="88"/>
      <c r="J192" s="88"/>
    </row>
    <row r="193" spans="1:23">
      <c r="A193" s="87" t="s">
        <v>41</v>
      </c>
      <c r="B193" s="87"/>
      <c r="C193" s="87"/>
      <c r="D193" s="87"/>
      <c r="E193" s="87"/>
      <c r="F193" s="87"/>
      <c r="G193" s="88">
        <f>SUM(V198)</f>
        <v>0</v>
      </c>
      <c r="H193" s="88"/>
      <c r="I193" s="89" t="e">
        <f>SUM(G193/G192)</f>
        <v>#DIV/0!</v>
      </c>
      <c r="J193" s="89"/>
    </row>
    <row r="194" spans="1:23">
      <c r="A194" s="87" t="s">
        <v>37</v>
      </c>
      <c r="B194" s="87"/>
      <c r="C194" s="87"/>
      <c r="D194" s="87"/>
      <c r="E194" s="87"/>
      <c r="F194" s="87"/>
      <c r="G194" s="88">
        <f>SUM(V199)</f>
        <v>0</v>
      </c>
      <c r="H194" s="88"/>
      <c r="I194" s="89" t="e">
        <f>SUM(G194/G192)</f>
        <v>#DIV/0!</v>
      </c>
      <c r="J194" s="89"/>
    </row>
    <row r="195" spans="1:23">
      <c r="A195" s="87" t="s">
        <v>40</v>
      </c>
      <c r="B195" s="87"/>
      <c r="C195" s="87"/>
      <c r="D195" s="87"/>
      <c r="E195" s="87"/>
      <c r="F195" s="87"/>
      <c r="G195" s="88">
        <f>SUM(V200)</f>
        <v>0</v>
      </c>
      <c r="H195" s="88"/>
      <c r="I195" s="89" t="e">
        <f>SUM(G195/G192)</f>
        <v>#DIV/0!</v>
      </c>
      <c r="J195" s="89"/>
    </row>
    <row r="197" spans="1:23">
      <c r="A197" s="77" t="s">
        <v>3</v>
      </c>
      <c r="B197" s="78"/>
      <c r="C197" s="79"/>
      <c r="D197" s="8" t="s">
        <v>14</v>
      </c>
      <c r="E197" s="8">
        <v>5</v>
      </c>
      <c r="F197" s="8">
        <v>6</v>
      </c>
      <c r="G197" s="8">
        <v>7</v>
      </c>
      <c r="H197" s="8">
        <v>8</v>
      </c>
      <c r="I197" s="8">
        <v>9</v>
      </c>
      <c r="J197" s="8">
        <v>10</v>
      </c>
      <c r="K197" s="8">
        <v>11</v>
      </c>
      <c r="L197" s="8">
        <v>12</v>
      </c>
      <c r="M197" s="8">
        <v>13</v>
      </c>
      <c r="N197" s="8">
        <v>14</v>
      </c>
      <c r="O197" s="8">
        <v>15</v>
      </c>
      <c r="P197" s="8">
        <v>16</v>
      </c>
      <c r="Q197" s="8">
        <v>17</v>
      </c>
      <c r="R197" s="8">
        <v>18</v>
      </c>
      <c r="S197" s="8">
        <v>19</v>
      </c>
      <c r="T197" s="8">
        <v>20</v>
      </c>
      <c r="U197" s="8">
        <v>21</v>
      </c>
      <c r="V197" s="77" t="s">
        <v>8</v>
      </c>
      <c r="W197" s="79"/>
    </row>
    <row r="198" spans="1:23">
      <c r="A198" s="77" t="s">
        <v>36</v>
      </c>
      <c r="B198" s="78"/>
      <c r="C198" s="79"/>
      <c r="D198" s="7">
        <f>COUNTIFS(Inmatning!$F$23:$F$10006,D$168,Inmatning!$J$23:$J$10006,"1")</f>
        <v>0</v>
      </c>
      <c r="E198" s="7">
        <f>COUNTIFS(Inmatning!$F$23:$F$10006,E$168,Inmatning!$J$23:$J$10006,"1")</f>
        <v>0</v>
      </c>
      <c r="F198" s="7">
        <f>COUNTIFS(Inmatning!$F$23:$F$10006,F$168,Inmatning!$J$23:$J$10006,"1")</f>
        <v>0</v>
      </c>
      <c r="G198" s="7">
        <f>COUNTIFS(Inmatning!$F$23:$F$10006,G$168,Inmatning!$J$23:$J$10006,"1")</f>
        <v>0</v>
      </c>
      <c r="H198" s="7">
        <f>COUNTIFS(Inmatning!$F$23:$F$10006,H$168,Inmatning!$J$23:$J$10006,"1")</f>
        <v>0</v>
      </c>
      <c r="I198" s="7">
        <f>COUNTIFS(Inmatning!$F$23:$F$10006,I$168,Inmatning!$J$23:$J$10006,"1")</f>
        <v>0</v>
      </c>
      <c r="J198" s="7">
        <f>COUNTIFS(Inmatning!$F$23:$F$10006,J$168,Inmatning!$J$23:$J$10006,"1")</f>
        <v>0</v>
      </c>
      <c r="K198" s="7">
        <f>COUNTIFS(Inmatning!$F$23:$F$10006,K$168,Inmatning!$J$23:$J$10006,"1")</f>
        <v>0</v>
      </c>
      <c r="L198" s="7">
        <f>COUNTIFS(Inmatning!$F$23:$F$10006,L$168,Inmatning!$J$23:$J$10006,"1")</f>
        <v>0</v>
      </c>
      <c r="M198" s="7">
        <f>COUNTIFS(Inmatning!$F$23:$F$10006,M$168,Inmatning!$J$23:$J$10006,"1")</f>
        <v>0</v>
      </c>
      <c r="N198" s="7">
        <f>COUNTIFS(Inmatning!$F$23:$F$10006,N$168,Inmatning!$J$23:$J$10006,"1")</f>
        <v>0</v>
      </c>
      <c r="O198" s="7">
        <f>COUNTIFS(Inmatning!$F$23:$F$10006,O$168,Inmatning!$J$23:$J$10006,"1")</f>
        <v>0</v>
      </c>
      <c r="P198" s="7">
        <f>COUNTIFS(Inmatning!$F$23:$F$10006,P$168,Inmatning!$J$23:$J$10006,"1")</f>
        <v>0</v>
      </c>
      <c r="Q198" s="7">
        <f>COUNTIFS(Inmatning!$F$23:$F$10006,Q$168,Inmatning!$J$23:$J$10006,"1")</f>
        <v>0</v>
      </c>
      <c r="R198" s="7">
        <f>COUNTIFS(Inmatning!$F$23:$F$10006,R$168,Inmatning!$J$23:$J$10006,"1")</f>
        <v>0</v>
      </c>
      <c r="S198" s="7">
        <f>COUNTIFS(Inmatning!$F$23:$F$10006,S$168,Inmatning!$J$23:$J$10006,"1")</f>
        <v>0</v>
      </c>
      <c r="T198" s="7">
        <f>COUNTIFS(Inmatning!$F$23:$F$10006,T$168,Inmatning!$J$23:$J$10006,"1")</f>
        <v>0</v>
      </c>
      <c r="U198" s="7">
        <f>COUNTIFS(Inmatning!$F$23:$F$10006,U$168,Inmatning!$J$23:$J$10006,"1")</f>
        <v>0</v>
      </c>
      <c r="V198" s="85">
        <f>SUM(D198:U198)</f>
        <v>0</v>
      </c>
      <c r="W198" s="86"/>
    </row>
    <row r="199" spans="1:23">
      <c r="A199" s="77" t="s">
        <v>37</v>
      </c>
      <c r="B199" s="78"/>
      <c r="C199" s="79"/>
      <c r="D199" s="7">
        <f>COUNTIFS(Inmatning!$F$23:$F$10006,D$168,Inmatning!$J$23:$J$10006,"0")</f>
        <v>0</v>
      </c>
      <c r="E199" s="7">
        <f>COUNTIFS(Inmatning!$F$23:$F$10006,E$168,Inmatning!$J$23:$J$10006,"0")</f>
        <v>0</v>
      </c>
      <c r="F199" s="7">
        <f>COUNTIFS(Inmatning!$F$23:$F$10006,F$168,Inmatning!$J$23:$J$10006,"0")</f>
        <v>0</v>
      </c>
      <c r="G199" s="7">
        <f>COUNTIFS(Inmatning!$F$23:$F$10006,G$168,Inmatning!$J$23:$J$10006,"0")</f>
        <v>0</v>
      </c>
      <c r="H199" s="7">
        <f>COUNTIFS(Inmatning!$F$23:$F$10006,H$168,Inmatning!$J$23:$J$10006,"0")</f>
        <v>0</v>
      </c>
      <c r="I199" s="7">
        <f>COUNTIFS(Inmatning!$F$23:$F$10006,I$168,Inmatning!$J$23:$J$10006,"0")</f>
        <v>0</v>
      </c>
      <c r="J199" s="7">
        <f>COUNTIFS(Inmatning!$F$23:$F$10006,J$168,Inmatning!$J$23:$J$10006,"0")</f>
        <v>0</v>
      </c>
      <c r="K199" s="7">
        <f>COUNTIFS(Inmatning!$F$23:$F$10006,K$168,Inmatning!$J$23:$J$10006,"0")</f>
        <v>0</v>
      </c>
      <c r="L199" s="7">
        <f>COUNTIFS(Inmatning!$F$23:$F$10006,L$168,Inmatning!$J$23:$J$10006,"0")</f>
        <v>0</v>
      </c>
      <c r="M199" s="7">
        <f>COUNTIFS(Inmatning!$F$23:$F$10006,M$168,Inmatning!$J$23:$J$10006,"0")</f>
        <v>0</v>
      </c>
      <c r="N199" s="7">
        <f>COUNTIFS(Inmatning!$F$23:$F$10006,N$168,Inmatning!$J$23:$J$10006,"0")</f>
        <v>0</v>
      </c>
      <c r="O199" s="7">
        <f>COUNTIFS(Inmatning!$F$23:$F$10006,O$168,Inmatning!$J$23:$J$10006,"0")</f>
        <v>0</v>
      </c>
      <c r="P199" s="7">
        <f>COUNTIFS(Inmatning!$F$23:$F$10006,P$168,Inmatning!$J$23:$J$10006,"0")</f>
        <v>0</v>
      </c>
      <c r="Q199" s="7">
        <f>COUNTIFS(Inmatning!$F$23:$F$10006,Q$168,Inmatning!$J$23:$J$10006,"0")</f>
        <v>0</v>
      </c>
      <c r="R199" s="7">
        <f>COUNTIFS(Inmatning!$F$23:$F$10006,R$168,Inmatning!$J$23:$J$10006,"0")</f>
        <v>0</v>
      </c>
      <c r="S199" s="7">
        <f>COUNTIFS(Inmatning!$F$23:$F$10006,S$168,Inmatning!$J$23:$J$10006,"0")</f>
        <v>0</v>
      </c>
      <c r="T199" s="7">
        <f>COUNTIFS(Inmatning!$F$23:$F$10006,T$168,Inmatning!$J$23:$J$10006,"0")</f>
        <v>0</v>
      </c>
      <c r="U199" s="7">
        <f>COUNTIFS(Inmatning!$F$23:$F$10006,U$168,Inmatning!$J$23:$J$10006,"0")</f>
        <v>0</v>
      </c>
      <c r="V199" s="85">
        <f>SUM(D199:U199)</f>
        <v>0</v>
      </c>
      <c r="W199" s="86"/>
    </row>
    <row r="200" spans="1:23">
      <c r="A200" s="77" t="s">
        <v>38</v>
      </c>
      <c r="B200" s="78"/>
      <c r="C200" s="79"/>
      <c r="D200" s="7">
        <f>COUNTIFS(Inmatning!$F$23:$F$10006,D$168,Inmatning!$J$23:$J$10006,"")</f>
        <v>0</v>
      </c>
      <c r="E200" s="7">
        <f>COUNTIFS(Inmatning!$F$23:$F$10006,E$168,Inmatning!$J$23:$J$10006,"")</f>
        <v>0</v>
      </c>
      <c r="F200" s="7">
        <f>COUNTIFS(Inmatning!$F$23:$F$10006,F$168,Inmatning!$J$23:$J$10006,"")</f>
        <v>0</v>
      </c>
      <c r="G200" s="7">
        <f>COUNTIFS(Inmatning!$F$23:$F$10006,G$168,Inmatning!$J$23:$J$10006,"")</f>
        <v>0</v>
      </c>
      <c r="H200" s="7">
        <f>COUNTIFS(Inmatning!$F$23:$F$10006,H$168,Inmatning!$J$23:$J$10006,"")</f>
        <v>0</v>
      </c>
      <c r="I200" s="7">
        <f>COUNTIFS(Inmatning!$F$23:$F$10006,I$168,Inmatning!$J$23:$J$10006,"")</f>
        <v>0</v>
      </c>
      <c r="J200" s="7">
        <f>COUNTIFS(Inmatning!$F$23:$F$10006,J$168,Inmatning!$J$23:$J$10006,"")</f>
        <v>0</v>
      </c>
      <c r="K200" s="7">
        <f>COUNTIFS(Inmatning!$F$23:$F$10006,K$168,Inmatning!$J$23:$J$10006,"")</f>
        <v>0</v>
      </c>
      <c r="L200" s="7">
        <f>COUNTIFS(Inmatning!$F$23:$F$10006,L$168,Inmatning!$J$23:$J$10006,"")</f>
        <v>0</v>
      </c>
      <c r="M200" s="7">
        <f>COUNTIFS(Inmatning!$F$23:$F$10006,M$168,Inmatning!$J$23:$J$10006,"")</f>
        <v>0</v>
      </c>
      <c r="N200" s="7">
        <f>COUNTIFS(Inmatning!$F$23:$F$10006,N$168,Inmatning!$J$23:$J$10006,"")</f>
        <v>0</v>
      </c>
      <c r="O200" s="7">
        <f>COUNTIFS(Inmatning!$F$23:$F$10006,O$168,Inmatning!$J$23:$J$10006,"")</f>
        <v>0</v>
      </c>
      <c r="P200" s="7">
        <f>COUNTIFS(Inmatning!$F$23:$F$10006,P$168,Inmatning!$J$23:$J$10006,"")</f>
        <v>0</v>
      </c>
      <c r="Q200" s="7">
        <f>COUNTIFS(Inmatning!$F$23:$F$10006,Q$168,Inmatning!$J$23:$J$10006,"")</f>
        <v>0</v>
      </c>
      <c r="R200" s="7">
        <f>COUNTIFS(Inmatning!$F$23:$F$10006,R$168,Inmatning!$J$23:$J$10006,"")</f>
        <v>0</v>
      </c>
      <c r="S200" s="7">
        <f>COUNTIFS(Inmatning!$F$23:$F$10006,S$168,Inmatning!$J$23:$J$10006,"")</f>
        <v>0</v>
      </c>
      <c r="T200" s="7">
        <f>COUNTIFS(Inmatning!$F$23:$F$10006,T$168,Inmatning!$J$23:$J$10006,"")</f>
        <v>0</v>
      </c>
      <c r="U200" s="7">
        <f>COUNTIFS(Inmatning!$F$23:$F$10006,U$168,Inmatning!$J$23:$J$10006,"")</f>
        <v>0</v>
      </c>
      <c r="V200" s="85">
        <f>SUM(D200:U200)</f>
        <v>0</v>
      </c>
      <c r="W200" s="86"/>
    </row>
    <row r="201" spans="1:23">
      <c r="D201" s="13" t="e">
        <f t="shared" ref="D201:U201" si="7">SUM(D198/(D198+D199))</f>
        <v>#DIV/0!</v>
      </c>
      <c r="E201" s="13" t="e">
        <f t="shared" si="7"/>
        <v>#DIV/0!</v>
      </c>
      <c r="F201" s="13" t="e">
        <f t="shared" si="7"/>
        <v>#DIV/0!</v>
      </c>
      <c r="G201" s="13" t="e">
        <f t="shared" si="7"/>
        <v>#DIV/0!</v>
      </c>
      <c r="H201" s="13" t="e">
        <f t="shared" si="7"/>
        <v>#DIV/0!</v>
      </c>
      <c r="I201" s="13" t="e">
        <f t="shared" si="7"/>
        <v>#DIV/0!</v>
      </c>
      <c r="J201" s="13" t="e">
        <f t="shared" si="7"/>
        <v>#DIV/0!</v>
      </c>
      <c r="K201" s="13" t="e">
        <f t="shared" si="7"/>
        <v>#DIV/0!</v>
      </c>
      <c r="L201" s="13" t="e">
        <f t="shared" si="7"/>
        <v>#DIV/0!</v>
      </c>
      <c r="M201" s="13" t="e">
        <f t="shared" si="7"/>
        <v>#DIV/0!</v>
      </c>
      <c r="N201" s="13" t="e">
        <f t="shared" si="7"/>
        <v>#DIV/0!</v>
      </c>
      <c r="O201" s="13" t="e">
        <f t="shared" si="7"/>
        <v>#DIV/0!</v>
      </c>
      <c r="P201" s="13" t="e">
        <f t="shared" si="7"/>
        <v>#DIV/0!</v>
      </c>
      <c r="Q201" s="13" t="e">
        <f t="shared" si="7"/>
        <v>#DIV/0!</v>
      </c>
      <c r="R201" s="13" t="e">
        <f t="shared" si="7"/>
        <v>#DIV/0!</v>
      </c>
      <c r="S201" s="13" t="e">
        <f t="shared" si="7"/>
        <v>#DIV/0!</v>
      </c>
      <c r="T201" s="13" t="e">
        <f t="shared" si="7"/>
        <v>#DIV/0!</v>
      </c>
      <c r="U201" s="13" t="e">
        <f t="shared" si="7"/>
        <v>#DIV/0!</v>
      </c>
    </row>
    <row r="202" spans="1:23" ht="266.10000000000002" customHeight="1"/>
    <row r="219" spans="1:23" ht="21">
      <c r="A219" s="41" t="s">
        <v>169</v>
      </c>
      <c r="B219" s="41"/>
      <c r="C219" s="41"/>
      <c r="D219" s="41"/>
      <c r="E219" s="41"/>
      <c r="F219" s="41"/>
      <c r="G219" s="41"/>
      <c r="H219" s="41"/>
      <c r="I219" s="41"/>
      <c r="J219" s="41"/>
      <c r="K219" s="41"/>
      <c r="L219" s="41"/>
      <c r="M219" s="41"/>
      <c r="N219" s="41"/>
      <c r="O219" s="41"/>
      <c r="P219" s="41"/>
      <c r="Q219" s="41"/>
      <c r="R219" s="41"/>
      <c r="S219" s="41"/>
      <c r="T219" s="41"/>
      <c r="U219" s="41"/>
      <c r="V219" s="41"/>
      <c r="W219" s="41"/>
    </row>
    <row r="221" spans="1:23">
      <c r="A221" s="87" t="s">
        <v>0</v>
      </c>
      <c r="B221" s="87"/>
      <c r="C221" s="87"/>
      <c r="D221" s="87"/>
      <c r="E221" s="87"/>
      <c r="F221" s="87"/>
      <c r="G221" s="88">
        <f>SUM(V227:W229)</f>
        <v>0</v>
      </c>
      <c r="H221" s="88"/>
      <c r="I221" s="88"/>
      <c r="J221" s="88"/>
      <c r="L221" s="105" t="s">
        <v>172</v>
      </c>
    </row>
    <row r="222" spans="1:23">
      <c r="A222" s="87" t="s">
        <v>42</v>
      </c>
      <c r="B222" s="87"/>
      <c r="C222" s="87"/>
      <c r="D222" s="87"/>
      <c r="E222" s="87"/>
      <c r="F222" s="87"/>
      <c r="G222" s="88">
        <f>SUM(V227)</f>
        <v>0</v>
      </c>
      <c r="H222" s="88"/>
      <c r="I222" s="89" t="e">
        <f>SUM(G222/G221)</f>
        <v>#DIV/0!</v>
      </c>
      <c r="J222" s="89"/>
      <c r="L222" s="105" t="s">
        <v>170</v>
      </c>
    </row>
    <row r="223" spans="1:23">
      <c r="A223" s="87" t="s">
        <v>37</v>
      </c>
      <c r="B223" s="87"/>
      <c r="C223" s="87"/>
      <c r="D223" s="87"/>
      <c r="E223" s="87"/>
      <c r="F223" s="87"/>
      <c r="G223" s="88">
        <f>SUM(V228)</f>
        <v>0</v>
      </c>
      <c r="H223" s="88"/>
      <c r="I223" s="89" t="e">
        <f>SUM(G223/G221)</f>
        <v>#DIV/0!</v>
      </c>
      <c r="J223" s="89"/>
      <c r="L223" t="s">
        <v>171</v>
      </c>
    </row>
    <row r="224" spans="1:23">
      <c r="A224" s="87" t="s">
        <v>40</v>
      </c>
      <c r="B224" s="87"/>
      <c r="C224" s="87"/>
      <c r="D224" s="87"/>
      <c r="E224" s="87"/>
      <c r="F224" s="87"/>
      <c r="G224" s="88">
        <f>SUM(V229)</f>
        <v>0</v>
      </c>
      <c r="H224" s="88"/>
      <c r="I224" s="89" t="e">
        <f>SUM(G224/G221)</f>
        <v>#DIV/0!</v>
      </c>
      <c r="J224" s="89"/>
    </row>
    <row r="226" spans="1:23">
      <c r="A226" s="77" t="s">
        <v>3</v>
      </c>
      <c r="B226" s="78"/>
      <c r="C226" s="79"/>
      <c r="D226" s="8" t="s">
        <v>14</v>
      </c>
      <c r="E226" s="8">
        <v>5</v>
      </c>
      <c r="F226" s="8">
        <v>6</v>
      </c>
      <c r="G226" s="8">
        <v>7</v>
      </c>
      <c r="H226" s="8">
        <v>8</v>
      </c>
      <c r="I226" s="8">
        <v>9</v>
      </c>
      <c r="J226" s="8">
        <v>10</v>
      </c>
      <c r="K226" s="8">
        <v>11</v>
      </c>
      <c r="L226" s="8">
        <v>12</v>
      </c>
      <c r="M226" s="8">
        <v>13</v>
      </c>
      <c r="N226" s="8">
        <v>14</v>
      </c>
      <c r="O226" s="8">
        <v>15</v>
      </c>
      <c r="P226" s="8">
        <v>16</v>
      </c>
      <c r="Q226" s="8">
        <v>17</v>
      </c>
      <c r="R226" s="8">
        <v>18</v>
      </c>
      <c r="S226" s="8">
        <v>19</v>
      </c>
      <c r="T226" s="8">
        <v>20</v>
      </c>
      <c r="U226" s="8">
        <v>21</v>
      </c>
      <c r="V226" s="77" t="s">
        <v>8</v>
      </c>
      <c r="W226" s="79"/>
    </row>
    <row r="227" spans="1:23">
      <c r="A227" s="77" t="s">
        <v>36</v>
      </c>
      <c r="B227" s="78"/>
      <c r="C227" s="79"/>
      <c r="D227" s="7">
        <f>COUNTIFS(Inmatning!$F$23:$F$10006,D$168,Inmatning!$K$23:$K$10006,"1")</f>
        <v>0</v>
      </c>
      <c r="E227" s="7">
        <f>COUNTIFS(Inmatning!$F$23:$F$10006,E$168,Inmatning!$K$23:$K$10006,"1")</f>
        <v>0</v>
      </c>
      <c r="F227" s="7">
        <f>COUNTIFS(Inmatning!$F$23:$F$10006,F$168,Inmatning!$K$23:$K$10006,"1")</f>
        <v>0</v>
      </c>
      <c r="G227" s="7">
        <f>COUNTIFS(Inmatning!$F$23:$F$10006,G$168,Inmatning!$K$23:$K$10006,"1")</f>
        <v>0</v>
      </c>
      <c r="H227" s="7">
        <f>COUNTIFS(Inmatning!$F$23:$F$10006,H$168,Inmatning!$K$23:$K$10006,"1")</f>
        <v>0</v>
      </c>
      <c r="I227" s="7">
        <f>COUNTIFS(Inmatning!$F$23:$F$10006,I$168,Inmatning!$K$23:$K$10006,"1")</f>
        <v>0</v>
      </c>
      <c r="J227" s="7">
        <f>COUNTIFS(Inmatning!$F$23:$F$10006,J$168,Inmatning!$K$23:$K$10006,"1")</f>
        <v>0</v>
      </c>
      <c r="K227" s="7">
        <f>COUNTIFS(Inmatning!$F$23:$F$10006,K$168,Inmatning!$K$23:$K$10006,"1")</f>
        <v>0</v>
      </c>
      <c r="L227" s="7">
        <f>COUNTIFS(Inmatning!$F$23:$F$10006,L$168,Inmatning!$K$23:$K$10006,"1")</f>
        <v>0</v>
      </c>
      <c r="M227" s="7">
        <f>COUNTIFS(Inmatning!$F$23:$F$10006,M$168,Inmatning!$K$23:$K$10006,"1")</f>
        <v>0</v>
      </c>
      <c r="N227" s="7">
        <f>COUNTIFS(Inmatning!$F$23:$F$10006,N$168,Inmatning!$K$23:$K$10006,"1")</f>
        <v>0</v>
      </c>
      <c r="O227" s="7">
        <f>COUNTIFS(Inmatning!$F$23:$F$10006,O$168,Inmatning!$K$23:$K$10006,"1")</f>
        <v>0</v>
      </c>
      <c r="P227" s="7">
        <f>COUNTIFS(Inmatning!$F$23:$F$10006,P$168,Inmatning!$K$23:$K$10006,"1")</f>
        <v>0</v>
      </c>
      <c r="Q227" s="7">
        <f>COUNTIFS(Inmatning!$F$23:$F$10006,Q$168,Inmatning!$K$23:$K$10006,"1")</f>
        <v>0</v>
      </c>
      <c r="R227" s="7">
        <f>COUNTIFS(Inmatning!$F$23:$F$10006,R$168,Inmatning!$K$23:$K$10006,"1")</f>
        <v>0</v>
      </c>
      <c r="S227" s="7">
        <f>COUNTIFS(Inmatning!$F$23:$F$10006,S$168,Inmatning!$K$23:$K$10006,"1")</f>
        <v>0</v>
      </c>
      <c r="T227" s="7">
        <f>COUNTIFS(Inmatning!$F$23:$F$10006,T$168,Inmatning!$K$23:$K$10006,"1")</f>
        <v>0</v>
      </c>
      <c r="U227" s="7">
        <f>COUNTIFS(Inmatning!$F$23:$F$10006,U$168,Inmatning!$K$23:$K$10006,"1")</f>
        <v>0</v>
      </c>
      <c r="V227" s="85">
        <f>SUM(D227:U227)</f>
        <v>0</v>
      </c>
      <c r="W227" s="86"/>
    </row>
    <row r="228" spans="1:23">
      <c r="A228" s="77" t="s">
        <v>37</v>
      </c>
      <c r="B228" s="78"/>
      <c r="C228" s="79"/>
      <c r="D228" s="7">
        <f>COUNTIFS(Inmatning!$F$23:$F$10006,D$168,Inmatning!$K$23:$K$10006,"0")</f>
        <v>0</v>
      </c>
      <c r="E228" s="7">
        <f>COUNTIFS(Inmatning!$F$23:$F$10006,E$168,Inmatning!$K$23:$K$10006,"0")</f>
        <v>0</v>
      </c>
      <c r="F228" s="7">
        <f>COUNTIFS(Inmatning!$F$23:$F$10006,F$168,Inmatning!$K$23:$K$10006,"0")</f>
        <v>0</v>
      </c>
      <c r="G228" s="7">
        <f>COUNTIFS(Inmatning!$F$23:$F$10006,G$168,Inmatning!$K$23:$K$10006,"0")</f>
        <v>0</v>
      </c>
      <c r="H228" s="7">
        <f>COUNTIFS(Inmatning!$F$23:$F$10006,H$168,Inmatning!$K$23:$K$10006,"0")</f>
        <v>0</v>
      </c>
      <c r="I228" s="7">
        <f>COUNTIFS(Inmatning!$F$23:$F$10006,I$168,Inmatning!$K$23:$K$10006,"0")</f>
        <v>0</v>
      </c>
      <c r="J228" s="7">
        <f>COUNTIFS(Inmatning!$F$23:$F$10006,J$168,Inmatning!$K$23:$K$10006,"0")</f>
        <v>0</v>
      </c>
      <c r="K228" s="7">
        <f>COUNTIFS(Inmatning!$F$23:$F$10006,K$168,Inmatning!$K$23:$K$10006,"0")</f>
        <v>0</v>
      </c>
      <c r="L228" s="7">
        <f>COUNTIFS(Inmatning!$F$23:$F$10006,L$168,Inmatning!$K$23:$K$10006,"0")</f>
        <v>0</v>
      </c>
      <c r="M228" s="7">
        <f>COUNTIFS(Inmatning!$F$23:$F$10006,M$168,Inmatning!$K$23:$K$10006,"0")</f>
        <v>0</v>
      </c>
      <c r="N228" s="7">
        <f>COUNTIFS(Inmatning!$F$23:$F$10006,N$168,Inmatning!$K$23:$K$10006,"0")</f>
        <v>0</v>
      </c>
      <c r="O228" s="7">
        <f>COUNTIFS(Inmatning!$F$23:$F$10006,O$168,Inmatning!$K$23:$K$10006,"0")</f>
        <v>0</v>
      </c>
      <c r="P228" s="7">
        <f>COUNTIFS(Inmatning!$F$23:$F$10006,P$168,Inmatning!$K$23:$K$10006,"0")</f>
        <v>0</v>
      </c>
      <c r="Q228" s="7">
        <f>COUNTIFS(Inmatning!$F$23:$F$10006,Q$168,Inmatning!$K$23:$K$10006,"0")</f>
        <v>0</v>
      </c>
      <c r="R228" s="7">
        <f>COUNTIFS(Inmatning!$F$23:$F$10006,R$168,Inmatning!$K$23:$K$10006,"0")</f>
        <v>0</v>
      </c>
      <c r="S228" s="7">
        <f>COUNTIFS(Inmatning!$F$23:$F$10006,S$168,Inmatning!$K$23:$K$10006,"0")</f>
        <v>0</v>
      </c>
      <c r="T228" s="7">
        <f>COUNTIFS(Inmatning!$F$23:$F$10006,T$168,Inmatning!$K$23:$K$10006,"0")</f>
        <v>0</v>
      </c>
      <c r="U228" s="7">
        <f>COUNTIFS(Inmatning!$F$23:$F$10006,U$168,Inmatning!$K$23:$K$10006,"0")</f>
        <v>0</v>
      </c>
      <c r="V228" s="85">
        <f>SUM(D228:U228)</f>
        <v>0</v>
      </c>
      <c r="W228" s="86"/>
    </row>
    <row r="229" spans="1:23">
      <c r="A229" s="77" t="s">
        <v>38</v>
      </c>
      <c r="B229" s="78"/>
      <c r="C229" s="79"/>
      <c r="D229" s="7">
        <f>COUNTIFS(Inmatning!$F$23:$F$10006,D$168,Inmatning!$K$23:$K$10006,"")</f>
        <v>0</v>
      </c>
      <c r="E229" s="7">
        <f>COUNTIFS(Inmatning!$F$23:$F$10006,E$168,Inmatning!$K$23:$K$10006,"")</f>
        <v>0</v>
      </c>
      <c r="F229" s="7">
        <f>COUNTIFS(Inmatning!$F$23:$F$10006,F$168,Inmatning!$K$23:$K$10006,"")</f>
        <v>0</v>
      </c>
      <c r="G229" s="7">
        <f>COUNTIFS(Inmatning!$F$23:$F$10006,G$168,Inmatning!$K$23:$K$10006,"")</f>
        <v>0</v>
      </c>
      <c r="H229" s="7">
        <f>COUNTIFS(Inmatning!$F$23:$F$10006,H$168,Inmatning!$K$23:$K$10006,"")</f>
        <v>0</v>
      </c>
      <c r="I229" s="7">
        <f>COUNTIFS(Inmatning!$F$23:$F$10006,I$168,Inmatning!$K$23:$K$10006,"")</f>
        <v>0</v>
      </c>
      <c r="J229" s="7">
        <f>COUNTIFS(Inmatning!$F$23:$F$10006,J$168,Inmatning!$K$23:$K$10006,"")</f>
        <v>0</v>
      </c>
      <c r="K229" s="7">
        <f>COUNTIFS(Inmatning!$F$23:$F$10006,K$168,Inmatning!$K$23:$K$10006,"")</f>
        <v>0</v>
      </c>
      <c r="L229" s="7">
        <f>COUNTIFS(Inmatning!$F$23:$F$10006,L$168,Inmatning!$K$23:$K$10006,"")</f>
        <v>0</v>
      </c>
      <c r="M229" s="7">
        <f>COUNTIFS(Inmatning!$F$23:$F$10006,M$168,Inmatning!$K$23:$K$10006,"")</f>
        <v>0</v>
      </c>
      <c r="N229" s="7">
        <f>COUNTIFS(Inmatning!$F$23:$F$10006,N$168,Inmatning!$K$23:$K$10006,"")</f>
        <v>0</v>
      </c>
      <c r="O229" s="7">
        <f>COUNTIFS(Inmatning!$F$23:$F$10006,O$168,Inmatning!$K$23:$K$10006,"")</f>
        <v>0</v>
      </c>
      <c r="P229" s="7">
        <f>COUNTIFS(Inmatning!$F$23:$F$10006,P$168,Inmatning!$K$23:$K$10006,"")</f>
        <v>0</v>
      </c>
      <c r="Q229" s="7">
        <f>COUNTIFS(Inmatning!$F$23:$F$10006,Q$168,Inmatning!$K$23:$K$10006,"")</f>
        <v>0</v>
      </c>
      <c r="R229" s="7">
        <f>COUNTIFS(Inmatning!$F$23:$F$10006,R$168,Inmatning!$K$23:$K$10006,"")</f>
        <v>0</v>
      </c>
      <c r="S229" s="7">
        <f>COUNTIFS(Inmatning!$F$23:$F$10006,S$168,Inmatning!$K$23:$K$10006,"")</f>
        <v>0</v>
      </c>
      <c r="T229" s="7">
        <f>COUNTIFS(Inmatning!$F$23:$F$10006,T$168,Inmatning!$K$23:$K$10006,"")</f>
        <v>0</v>
      </c>
      <c r="U229" s="7">
        <f>COUNTIFS(Inmatning!$F$23:$F$10006,U$168,Inmatning!$K$23:$K$10006,"")</f>
        <v>0</v>
      </c>
      <c r="V229" s="85">
        <f>SUM(D229:U229)</f>
        <v>0</v>
      </c>
      <c r="W229" s="86"/>
    </row>
    <row r="230" spans="1:23">
      <c r="D230" s="13" t="e">
        <f t="shared" ref="D230:U230" si="8">SUM(D227/(D227+D228))</f>
        <v>#DIV/0!</v>
      </c>
      <c r="E230" s="13" t="e">
        <f t="shared" si="8"/>
        <v>#DIV/0!</v>
      </c>
      <c r="F230" s="13" t="e">
        <f t="shared" si="8"/>
        <v>#DIV/0!</v>
      </c>
      <c r="G230" s="13" t="e">
        <f t="shared" si="8"/>
        <v>#DIV/0!</v>
      </c>
      <c r="H230" s="13" t="e">
        <f t="shared" si="8"/>
        <v>#DIV/0!</v>
      </c>
      <c r="I230" s="13" t="e">
        <f t="shared" si="8"/>
        <v>#DIV/0!</v>
      </c>
      <c r="J230" s="13" t="e">
        <f t="shared" si="8"/>
        <v>#DIV/0!</v>
      </c>
      <c r="K230" s="13" t="e">
        <f t="shared" si="8"/>
        <v>#DIV/0!</v>
      </c>
      <c r="L230" s="13" t="e">
        <f t="shared" si="8"/>
        <v>#DIV/0!</v>
      </c>
      <c r="M230" s="13" t="e">
        <f t="shared" si="8"/>
        <v>#DIV/0!</v>
      </c>
      <c r="N230" s="13" t="e">
        <f t="shared" si="8"/>
        <v>#DIV/0!</v>
      </c>
      <c r="O230" s="13" t="e">
        <f t="shared" si="8"/>
        <v>#DIV/0!</v>
      </c>
      <c r="P230" s="13" t="e">
        <f t="shared" si="8"/>
        <v>#DIV/0!</v>
      </c>
      <c r="Q230" s="13" t="e">
        <f t="shared" si="8"/>
        <v>#DIV/0!</v>
      </c>
      <c r="R230" s="13" t="e">
        <f t="shared" si="8"/>
        <v>#DIV/0!</v>
      </c>
      <c r="S230" s="13" t="e">
        <f t="shared" si="8"/>
        <v>#DIV/0!</v>
      </c>
      <c r="T230" s="13" t="e">
        <f t="shared" si="8"/>
        <v>#DIV/0!</v>
      </c>
      <c r="U230" s="13" t="e">
        <f t="shared" si="8"/>
        <v>#DIV/0!</v>
      </c>
    </row>
    <row r="231" spans="1:23" ht="266.10000000000002" customHeight="1"/>
    <row r="233" spans="1:23" ht="21">
      <c r="A233" s="41" t="s">
        <v>99</v>
      </c>
      <c r="B233" s="41"/>
      <c r="C233" s="41"/>
      <c r="D233" s="41"/>
      <c r="E233" s="41"/>
      <c r="F233" s="41"/>
      <c r="G233" s="41"/>
      <c r="H233" s="41"/>
      <c r="I233" s="41"/>
      <c r="J233" s="41"/>
      <c r="K233" s="41"/>
      <c r="L233" s="41"/>
      <c r="M233" s="41"/>
      <c r="N233" s="41"/>
      <c r="O233" s="41"/>
      <c r="P233" s="41"/>
      <c r="Q233" s="41"/>
      <c r="R233" s="41"/>
      <c r="S233" s="41"/>
      <c r="T233" s="41"/>
      <c r="U233" s="41"/>
      <c r="V233" s="41"/>
      <c r="W233" s="41"/>
    </row>
    <row r="234" spans="1:23" ht="21">
      <c r="A234" s="24"/>
      <c r="B234" s="24"/>
      <c r="C234" s="24"/>
      <c r="D234" s="24"/>
      <c r="E234" s="24"/>
      <c r="F234" s="24"/>
      <c r="G234" s="24"/>
      <c r="H234" s="24"/>
      <c r="I234" s="24"/>
      <c r="J234" s="24"/>
      <c r="K234" s="24"/>
      <c r="L234" s="24"/>
      <c r="M234" s="24"/>
      <c r="N234" s="24"/>
      <c r="O234" s="24"/>
      <c r="P234" s="24"/>
      <c r="Q234" s="24"/>
      <c r="R234" s="24"/>
      <c r="S234" s="24"/>
      <c r="T234" s="24"/>
      <c r="U234" s="24"/>
      <c r="V234" s="24"/>
      <c r="W234" s="24"/>
    </row>
    <row r="235" spans="1:23">
      <c r="A235" s="95"/>
      <c r="B235" s="95"/>
      <c r="C235" s="95"/>
      <c r="D235" s="96">
        <v>2015</v>
      </c>
      <c r="E235" s="96"/>
      <c r="F235" s="70">
        <v>2016</v>
      </c>
      <c r="G235" s="72"/>
      <c r="H235" s="70">
        <v>2017</v>
      </c>
      <c r="I235" s="72"/>
      <c r="J235" s="70">
        <v>2018</v>
      </c>
      <c r="K235" s="72"/>
      <c r="L235" s="70">
        <v>2019</v>
      </c>
      <c r="M235" s="72"/>
      <c r="N235" s="70">
        <v>2020</v>
      </c>
      <c r="O235" s="72"/>
      <c r="P235" s="70">
        <v>2021</v>
      </c>
      <c r="Q235" s="72"/>
      <c r="R235" s="70">
        <v>2022</v>
      </c>
      <c r="S235" s="72"/>
      <c r="T235" s="70">
        <v>2023</v>
      </c>
      <c r="U235" s="72"/>
      <c r="V235" s="96">
        <v>2024</v>
      </c>
      <c r="W235" s="96"/>
    </row>
    <row r="236" spans="1:23">
      <c r="A236" s="96" t="s">
        <v>100</v>
      </c>
      <c r="B236" s="96"/>
      <c r="C236" s="96"/>
      <c r="D236" s="94">
        <f>SUM(Inmatning!C17)</f>
        <v>0</v>
      </c>
      <c r="E236" s="94"/>
      <c r="F236" s="94">
        <f>SUM(Inmatning!D17)</f>
        <v>0</v>
      </c>
      <c r="G236" s="94"/>
      <c r="H236" s="94">
        <f>SUM(Inmatning!E17)</f>
        <v>0</v>
      </c>
      <c r="I236" s="94"/>
      <c r="J236" s="94">
        <f>SUM(Inmatning!F17)</f>
        <v>0</v>
      </c>
      <c r="K236" s="94"/>
      <c r="L236" s="94">
        <f>SUM(Inmatning!G17)</f>
        <v>0</v>
      </c>
      <c r="M236" s="94"/>
      <c r="N236" s="94">
        <f>SUM(Inmatning!H17)</f>
        <v>0</v>
      </c>
      <c r="O236" s="94"/>
      <c r="P236" s="94">
        <f>SUM(Inmatning!I17)</f>
        <v>0</v>
      </c>
      <c r="Q236" s="94"/>
      <c r="R236" s="94">
        <f>SUM(Inmatning!J17)</f>
        <v>0</v>
      </c>
      <c r="S236" s="94"/>
      <c r="T236" s="94">
        <f>SUM(Inmatning!K17)</f>
        <v>0</v>
      </c>
      <c r="U236" s="94"/>
      <c r="V236" s="94">
        <f>SUM(Inmatning!L17)</f>
        <v>0</v>
      </c>
      <c r="W236" s="94"/>
    </row>
    <row r="237" spans="1:23">
      <c r="A237" s="96" t="s">
        <v>102</v>
      </c>
      <c r="B237" s="96"/>
      <c r="C237" s="96"/>
      <c r="D237" s="94">
        <f>SUM(Inmatning!C18)</f>
        <v>0</v>
      </c>
      <c r="E237" s="94"/>
      <c r="F237" s="94">
        <f>SUM(Inmatning!D18)</f>
        <v>0</v>
      </c>
      <c r="G237" s="94"/>
      <c r="H237" s="94">
        <f>SUM(Inmatning!E18)</f>
        <v>0</v>
      </c>
      <c r="I237" s="94"/>
      <c r="J237" s="94">
        <f>SUM(Inmatning!F18)</f>
        <v>0</v>
      </c>
      <c r="K237" s="94"/>
      <c r="L237" s="94">
        <f>SUM(Inmatning!G18)</f>
        <v>0</v>
      </c>
      <c r="M237" s="94"/>
      <c r="N237" s="94">
        <f>SUM(Inmatning!H18)</f>
        <v>0</v>
      </c>
      <c r="O237" s="94"/>
      <c r="P237" s="94">
        <f>SUM(Inmatning!I18)</f>
        <v>0</v>
      </c>
      <c r="Q237" s="94"/>
      <c r="R237" s="94">
        <f>SUM(Inmatning!J18)</f>
        <v>0</v>
      </c>
      <c r="S237" s="94"/>
      <c r="T237" s="94">
        <f>SUM(Inmatning!K18)</f>
        <v>0</v>
      </c>
      <c r="U237" s="94"/>
      <c r="V237" s="94">
        <f>SUM(Inmatning!L18)</f>
        <v>0</v>
      </c>
      <c r="W237" s="94"/>
    </row>
    <row r="238" spans="1:23">
      <c r="A238" s="96" t="s">
        <v>103</v>
      </c>
      <c r="B238" s="96"/>
      <c r="C238" s="96"/>
      <c r="D238" s="94">
        <f>SUM(Inmatning!C19)</f>
        <v>0</v>
      </c>
      <c r="E238" s="94"/>
      <c r="F238" s="94">
        <f>SUM(Inmatning!D19)</f>
        <v>0</v>
      </c>
      <c r="G238" s="94"/>
      <c r="H238" s="94">
        <f>SUM(Inmatning!E19)</f>
        <v>0</v>
      </c>
      <c r="I238" s="94"/>
      <c r="J238" s="94">
        <f>SUM(Inmatning!F19)</f>
        <v>0</v>
      </c>
      <c r="K238" s="94"/>
      <c r="L238" s="94">
        <f>SUM(Inmatning!G19)</f>
        <v>0</v>
      </c>
      <c r="M238" s="94"/>
      <c r="N238" s="94">
        <f>SUM(Inmatning!H19)</f>
        <v>0</v>
      </c>
      <c r="O238" s="94"/>
      <c r="P238" s="94">
        <f>SUM(Inmatning!I19)</f>
        <v>0</v>
      </c>
      <c r="Q238" s="94"/>
      <c r="R238" s="94">
        <f>SUM(Inmatning!J19)</f>
        <v>0</v>
      </c>
      <c r="S238" s="94"/>
      <c r="T238" s="94">
        <f>SUM(Inmatning!K19)</f>
        <v>0</v>
      </c>
      <c r="U238" s="94"/>
      <c r="V238" s="94">
        <f>SUM(Inmatning!L19)</f>
        <v>0</v>
      </c>
      <c r="W238" s="94"/>
    </row>
    <row r="239" spans="1:23">
      <c r="A239" s="96" t="s">
        <v>101</v>
      </c>
      <c r="B239" s="96"/>
      <c r="C239" s="96"/>
      <c r="D239" s="94">
        <f>SUM(Inmatning!C20)</f>
        <v>0</v>
      </c>
      <c r="E239" s="94"/>
      <c r="F239" s="94">
        <f>SUM(Inmatning!D20)</f>
        <v>0</v>
      </c>
      <c r="G239" s="94"/>
      <c r="H239" s="94">
        <f>SUM(Inmatning!E20)</f>
        <v>0</v>
      </c>
      <c r="I239" s="94"/>
      <c r="J239" s="94">
        <f>SUM(Inmatning!F20)</f>
        <v>0</v>
      </c>
      <c r="K239" s="94"/>
      <c r="L239" s="94">
        <f>SUM(Inmatning!G20)</f>
        <v>0</v>
      </c>
      <c r="M239" s="94"/>
      <c r="N239" s="94">
        <f>SUM(Inmatning!H20)</f>
        <v>0</v>
      </c>
      <c r="O239" s="94"/>
      <c r="P239" s="94">
        <f>SUM(Inmatning!I20)</f>
        <v>0</v>
      </c>
      <c r="Q239" s="94"/>
      <c r="R239" s="94">
        <f>SUM(Inmatning!J20)</f>
        <v>0</v>
      </c>
      <c r="S239" s="94"/>
      <c r="T239" s="94">
        <f>SUM(Inmatning!K20)</f>
        <v>0</v>
      </c>
      <c r="U239" s="94"/>
      <c r="V239" s="94">
        <f>SUM(Inmatning!L20)</f>
        <v>0</v>
      </c>
      <c r="W239" s="94"/>
    </row>
    <row r="240" spans="1:23">
      <c r="A240" s="3"/>
      <c r="B240" s="3"/>
      <c r="C240" s="3"/>
      <c r="D240" s="3"/>
      <c r="E240" s="3"/>
      <c r="F240" s="3"/>
      <c r="G240" s="3"/>
      <c r="H240" s="3"/>
      <c r="I240" s="3"/>
      <c r="J240" s="3"/>
      <c r="K240" s="3"/>
      <c r="L240" s="3"/>
      <c r="M240" s="3"/>
      <c r="N240" s="3"/>
      <c r="O240" s="3"/>
      <c r="P240" s="3"/>
      <c r="Q240" s="3"/>
      <c r="R240" s="3"/>
      <c r="S240" s="3"/>
      <c r="T240" s="3"/>
      <c r="U240" s="3"/>
    </row>
    <row r="241" spans="1:21" ht="275.10000000000002" customHeight="1">
      <c r="A241" s="3"/>
      <c r="B241" s="3"/>
      <c r="C241" s="3"/>
      <c r="D241" s="3"/>
      <c r="E241" s="3"/>
      <c r="F241" s="3"/>
      <c r="G241" s="3"/>
      <c r="H241" s="3"/>
      <c r="I241" s="3"/>
      <c r="J241" s="3"/>
      <c r="K241" s="3"/>
      <c r="L241" s="3"/>
      <c r="M241" s="3"/>
      <c r="N241" s="3"/>
      <c r="O241" s="3"/>
      <c r="P241" s="3"/>
      <c r="Q241" s="3"/>
      <c r="R241" s="3"/>
      <c r="S241" s="3"/>
      <c r="T241" s="3"/>
      <c r="U241" s="3"/>
    </row>
  </sheetData>
  <mergeCells count="246">
    <mergeCell ref="V235:W235"/>
    <mergeCell ref="V236:W236"/>
    <mergeCell ref="V237:W237"/>
    <mergeCell ref="V238:W238"/>
    <mergeCell ref="V239:W239"/>
    <mergeCell ref="A1:AI1"/>
    <mergeCell ref="A109:V109"/>
    <mergeCell ref="AG3:AI3"/>
    <mergeCell ref="AG4:AI4"/>
    <mergeCell ref="AG5:AI5"/>
    <mergeCell ref="T239:U239"/>
    <mergeCell ref="A239:C239"/>
    <mergeCell ref="D239:E239"/>
    <mergeCell ref="F239:G239"/>
    <mergeCell ref="H239:I239"/>
    <mergeCell ref="J239:K239"/>
    <mergeCell ref="L239:M239"/>
    <mergeCell ref="N239:O239"/>
    <mergeCell ref="P239:Q239"/>
    <mergeCell ref="R239:S239"/>
    <mergeCell ref="N235:O235"/>
    <mergeCell ref="P235:Q235"/>
    <mergeCell ref="R235:S235"/>
    <mergeCell ref="P236:Q236"/>
    <mergeCell ref="R236:S236"/>
    <mergeCell ref="T236:U236"/>
    <mergeCell ref="A237:C237"/>
    <mergeCell ref="D237:E237"/>
    <mergeCell ref="H237:I237"/>
    <mergeCell ref="J237:K237"/>
    <mergeCell ref="L237:M237"/>
    <mergeCell ref="N237:O237"/>
    <mergeCell ref="P237:Q237"/>
    <mergeCell ref="R237:S237"/>
    <mergeCell ref="T237:U237"/>
    <mergeCell ref="T235:U235"/>
    <mergeCell ref="A125:D125"/>
    <mergeCell ref="A126:D126"/>
    <mergeCell ref="A137:C137"/>
    <mergeCell ref="A168:C168"/>
    <mergeCell ref="A190:W190"/>
    <mergeCell ref="A192:F192"/>
    <mergeCell ref="G192:H192"/>
    <mergeCell ref="I192:J192"/>
    <mergeCell ref="A193:F193"/>
    <mergeCell ref="G193:H193"/>
    <mergeCell ref="I193:J193"/>
    <mergeCell ref="V171:W171"/>
    <mergeCell ref="A163:F163"/>
    <mergeCell ref="A164:F164"/>
    <mergeCell ref="G163:H163"/>
    <mergeCell ref="I164:J164"/>
    <mergeCell ref="A165:F165"/>
    <mergeCell ref="N135:O135"/>
    <mergeCell ref="D134:E134"/>
    <mergeCell ref="F134:G134"/>
    <mergeCell ref="H134:I134"/>
    <mergeCell ref="J134:K134"/>
    <mergeCell ref="L134:M134"/>
    <mergeCell ref="P238:Q238"/>
    <mergeCell ref="R238:S238"/>
    <mergeCell ref="T238:U238"/>
    <mergeCell ref="A235:C235"/>
    <mergeCell ref="D235:E235"/>
    <mergeCell ref="F235:G235"/>
    <mergeCell ref="H235:I235"/>
    <mergeCell ref="J235:K235"/>
    <mergeCell ref="L235:M235"/>
    <mergeCell ref="A236:C236"/>
    <mergeCell ref="D236:E236"/>
    <mergeCell ref="F236:G236"/>
    <mergeCell ref="H236:I236"/>
    <mergeCell ref="J236:K236"/>
    <mergeCell ref="L236:M236"/>
    <mergeCell ref="N236:O236"/>
    <mergeCell ref="A238:C238"/>
    <mergeCell ref="D238:E238"/>
    <mergeCell ref="F238:G238"/>
    <mergeCell ref="H238:I238"/>
    <mergeCell ref="J238:K238"/>
    <mergeCell ref="L238:M238"/>
    <mergeCell ref="N238:O238"/>
    <mergeCell ref="F237:G237"/>
    <mergeCell ref="A166:F166"/>
    <mergeCell ref="A161:W161"/>
    <mergeCell ref="P135:Q135"/>
    <mergeCell ref="R135:S135"/>
    <mergeCell ref="P136:Q136"/>
    <mergeCell ref="R136:S136"/>
    <mergeCell ref="F137:G137"/>
    <mergeCell ref="H137:I137"/>
    <mergeCell ref="J137:K137"/>
    <mergeCell ref="L137:M137"/>
    <mergeCell ref="V135:W135"/>
    <mergeCell ref="V136:W136"/>
    <mergeCell ref="V137:W137"/>
    <mergeCell ref="A135:C135"/>
    <mergeCell ref="D137:E137"/>
    <mergeCell ref="A136:C136"/>
    <mergeCell ref="P137:Q137"/>
    <mergeCell ref="R137:S137"/>
    <mergeCell ref="A99:D99"/>
    <mergeCell ref="A100:D100"/>
    <mergeCell ref="A101:D101"/>
    <mergeCell ref="A91:D91"/>
    <mergeCell ref="A103:D103"/>
    <mergeCell ref="A104:D104"/>
    <mergeCell ref="A105:D105"/>
    <mergeCell ref="A106:D106"/>
    <mergeCell ref="A132:W132"/>
    <mergeCell ref="A110:D110"/>
    <mergeCell ref="A111:D111"/>
    <mergeCell ref="A112:D112"/>
    <mergeCell ref="A113:D113"/>
    <mergeCell ref="A114:D114"/>
    <mergeCell ref="A115:D115"/>
    <mergeCell ref="A116:D116"/>
    <mergeCell ref="A117:D117"/>
    <mergeCell ref="A118:D118"/>
    <mergeCell ref="A119:D119"/>
    <mergeCell ref="A120:D120"/>
    <mergeCell ref="A121:D121"/>
    <mergeCell ref="A122:D122"/>
    <mergeCell ref="A123:D123"/>
    <mergeCell ref="A124:D124"/>
    <mergeCell ref="A62:C62"/>
    <mergeCell ref="A32:C32"/>
    <mergeCell ref="V32:W32"/>
    <mergeCell ref="A60:C60"/>
    <mergeCell ref="A61:C61"/>
    <mergeCell ref="V61:W61"/>
    <mergeCell ref="V60:W60"/>
    <mergeCell ref="A86:W86"/>
    <mergeCell ref="F5:H5"/>
    <mergeCell ref="I5:K5"/>
    <mergeCell ref="L5:N5"/>
    <mergeCell ref="R5:T5"/>
    <mergeCell ref="U5:W5"/>
    <mergeCell ref="A29:AI29"/>
    <mergeCell ref="A57:AI57"/>
    <mergeCell ref="X5:Z5"/>
    <mergeCell ref="A228:C228"/>
    <mergeCell ref="V228:W228"/>
    <mergeCell ref="V168:W168"/>
    <mergeCell ref="A169:C169"/>
    <mergeCell ref="V169:W169"/>
    <mergeCell ref="A170:C170"/>
    <mergeCell ref="V170:W170"/>
    <mergeCell ref="A171:C171"/>
    <mergeCell ref="A134:C134"/>
    <mergeCell ref="N137:O137"/>
    <mergeCell ref="D136:E136"/>
    <mergeCell ref="F136:G136"/>
    <mergeCell ref="H136:I136"/>
    <mergeCell ref="J136:K136"/>
    <mergeCell ref="L136:M136"/>
    <mergeCell ref="N136:O136"/>
    <mergeCell ref="N134:O134"/>
    <mergeCell ref="P134:Q134"/>
    <mergeCell ref="R134:S134"/>
    <mergeCell ref="D135:E135"/>
    <mergeCell ref="F135:G135"/>
    <mergeCell ref="H135:I135"/>
    <mergeCell ref="J135:K135"/>
    <mergeCell ref="L135:M135"/>
    <mergeCell ref="A229:C229"/>
    <mergeCell ref="V229:W229"/>
    <mergeCell ref="A224:F224"/>
    <mergeCell ref="G224:H224"/>
    <mergeCell ref="I224:J224"/>
    <mergeCell ref="A226:C226"/>
    <mergeCell ref="V226:W226"/>
    <mergeCell ref="A195:F195"/>
    <mergeCell ref="G195:H195"/>
    <mergeCell ref="I195:J195"/>
    <mergeCell ref="A227:C227"/>
    <mergeCell ref="V227:W227"/>
    <mergeCell ref="A222:F222"/>
    <mergeCell ref="G222:H222"/>
    <mergeCell ref="I222:J222"/>
    <mergeCell ref="A223:F223"/>
    <mergeCell ref="G223:H223"/>
    <mergeCell ref="I223:J223"/>
    <mergeCell ref="A200:C200"/>
    <mergeCell ref="V200:W200"/>
    <mergeCell ref="A219:W219"/>
    <mergeCell ref="A221:F221"/>
    <mergeCell ref="G221:H221"/>
    <mergeCell ref="I221:J221"/>
    <mergeCell ref="A197:C197"/>
    <mergeCell ref="V197:W197"/>
    <mergeCell ref="A198:C198"/>
    <mergeCell ref="V198:W198"/>
    <mergeCell ref="A199:C199"/>
    <mergeCell ref="V199:W199"/>
    <mergeCell ref="A194:F194"/>
    <mergeCell ref="G194:H194"/>
    <mergeCell ref="X4:Z4"/>
    <mergeCell ref="V134:W134"/>
    <mergeCell ref="G164:H164"/>
    <mergeCell ref="G165:H165"/>
    <mergeCell ref="G166:H166"/>
    <mergeCell ref="I165:J165"/>
    <mergeCell ref="I166:J166"/>
    <mergeCell ref="I163:J163"/>
    <mergeCell ref="I194:J194"/>
    <mergeCell ref="A96:D96"/>
    <mergeCell ref="A97:D97"/>
    <mergeCell ref="A98:D98"/>
    <mergeCell ref="A5:E5"/>
    <mergeCell ref="A89:D89"/>
    <mergeCell ref="A90:D90"/>
    <mergeCell ref="V62:W62"/>
    <mergeCell ref="L3:N3"/>
    <mergeCell ref="O3:Q3"/>
    <mergeCell ref="R3:T3"/>
    <mergeCell ref="A4:E4"/>
    <mergeCell ref="F4:H4"/>
    <mergeCell ref="I4:K4"/>
    <mergeCell ref="L4:N4"/>
    <mergeCell ref="O4:Q4"/>
    <mergeCell ref="R4:T4"/>
    <mergeCell ref="A233:W233"/>
    <mergeCell ref="AD3:AF3"/>
    <mergeCell ref="AD4:AF4"/>
    <mergeCell ref="AD5:AF5"/>
    <mergeCell ref="T134:U134"/>
    <mergeCell ref="T135:U135"/>
    <mergeCell ref="T136:U136"/>
    <mergeCell ref="T137:U137"/>
    <mergeCell ref="AA3:AC3"/>
    <mergeCell ref="AA4:AC4"/>
    <mergeCell ref="AA5:AC5"/>
    <mergeCell ref="U3:W3"/>
    <mergeCell ref="A31:C31"/>
    <mergeCell ref="V31:W31"/>
    <mergeCell ref="O5:Q5"/>
    <mergeCell ref="A102:D102"/>
    <mergeCell ref="A92:D92"/>
    <mergeCell ref="A93:D93"/>
    <mergeCell ref="A94:D94"/>
    <mergeCell ref="A95:D95"/>
    <mergeCell ref="U4:W4"/>
    <mergeCell ref="F3:H3"/>
    <mergeCell ref="I3:K3"/>
    <mergeCell ref="X3:Z3"/>
  </mergeCells>
  <phoneticPr fontId="5" type="noConversion"/>
  <pageMargins left="0.75" right="0.75" top="1" bottom="1" header="0.5" footer="0.5"/>
  <pageSetup paperSize="9"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2B90A-E4DE-4E47-8C4A-016AF540895B}">
  <dimension ref="A1:D85"/>
  <sheetViews>
    <sheetView topLeftCell="A30" workbookViewId="0">
      <selection activeCell="G41" sqref="G41"/>
    </sheetView>
  </sheetViews>
  <sheetFormatPr defaultColWidth="8.875" defaultRowHeight="15.75"/>
  <cols>
    <col min="1" max="1" width="87.5" bestFit="1" customWidth="1"/>
    <col min="2" max="2" width="61.125" customWidth="1"/>
  </cols>
  <sheetData>
    <row r="1" spans="1:2" ht="21">
      <c r="A1" s="23" t="s">
        <v>49</v>
      </c>
    </row>
    <row r="2" spans="1:2">
      <c r="A2" t="s">
        <v>97</v>
      </c>
    </row>
    <row r="3" spans="1:2">
      <c r="A3" t="s">
        <v>98</v>
      </c>
    </row>
    <row r="4" spans="1:2">
      <c r="A4" t="s">
        <v>93</v>
      </c>
    </row>
    <row r="6" spans="1:2" ht="18.75">
      <c r="A6" s="25" t="s">
        <v>72</v>
      </c>
      <c r="B6" s="29" t="s">
        <v>112</v>
      </c>
    </row>
    <row r="7" spans="1:2">
      <c r="A7" t="s">
        <v>83</v>
      </c>
    </row>
    <row r="8" spans="1:2">
      <c r="A8" t="s">
        <v>82</v>
      </c>
    </row>
    <row r="9" spans="1:2">
      <c r="A9" t="s">
        <v>81</v>
      </c>
    </row>
    <row r="10" spans="1:2">
      <c r="A10" t="s">
        <v>126</v>
      </c>
    </row>
    <row r="11" spans="1:2" ht="31.5">
      <c r="A11" s="28" t="s">
        <v>127</v>
      </c>
    </row>
    <row r="12" spans="1:2">
      <c r="A12" t="s">
        <v>73</v>
      </c>
    </row>
    <row r="13" spans="1:2" ht="18.75">
      <c r="A13" s="25" t="s">
        <v>50</v>
      </c>
      <c r="B13" s="29" t="s">
        <v>112</v>
      </c>
    </row>
    <row r="14" spans="1:2">
      <c r="A14" t="s">
        <v>51</v>
      </c>
    </row>
    <row r="15" spans="1:2">
      <c r="A15" t="s">
        <v>52</v>
      </c>
    </row>
    <row r="16" spans="1:2">
      <c r="A16" t="s">
        <v>53</v>
      </c>
    </row>
    <row r="17" spans="1:2">
      <c r="A17" t="s">
        <v>128</v>
      </c>
    </row>
    <row r="18" spans="1:2" ht="31.5">
      <c r="A18" s="28" t="s">
        <v>129</v>
      </c>
    </row>
    <row r="19" spans="1:2" ht="18.75">
      <c r="A19" s="25" t="s">
        <v>130</v>
      </c>
      <c r="B19" s="29" t="s">
        <v>112</v>
      </c>
    </row>
    <row r="20" spans="1:2">
      <c r="A20" t="s">
        <v>74</v>
      </c>
    </row>
    <row r="21" spans="1:2">
      <c r="A21" t="s">
        <v>131</v>
      </c>
    </row>
    <row r="22" spans="1:2">
      <c r="A22" t="s">
        <v>80</v>
      </c>
    </row>
    <row r="23" spans="1:2" ht="31.5">
      <c r="A23" s="101" t="s">
        <v>132</v>
      </c>
    </row>
    <row r="24" spans="1:2" ht="18.75">
      <c r="A24" s="25" t="s">
        <v>114</v>
      </c>
      <c r="B24" s="29" t="s">
        <v>112</v>
      </c>
    </row>
    <row r="25" spans="1:2">
      <c r="A25" t="s">
        <v>54</v>
      </c>
    </row>
    <row r="26" spans="1:2">
      <c r="A26" t="s">
        <v>55</v>
      </c>
    </row>
    <row r="27" spans="1:2" ht="31.5">
      <c r="A27" s="28" t="s">
        <v>104</v>
      </c>
    </row>
    <row r="28" spans="1:2">
      <c r="A28" t="s">
        <v>56</v>
      </c>
    </row>
    <row r="29" spans="1:2">
      <c r="A29" t="s">
        <v>57</v>
      </c>
    </row>
    <row r="30" spans="1:2">
      <c r="A30" t="s">
        <v>58</v>
      </c>
    </row>
    <row r="31" spans="1:2">
      <c r="A31" t="s">
        <v>59</v>
      </c>
    </row>
    <row r="32" spans="1:2">
      <c r="A32" t="s">
        <v>60</v>
      </c>
    </row>
    <row r="33" spans="1:4">
      <c r="A33" t="s">
        <v>94</v>
      </c>
    </row>
    <row r="34" spans="1:4">
      <c r="A34" t="s">
        <v>61</v>
      </c>
    </row>
    <row r="35" spans="1:4">
      <c r="A35" t="s">
        <v>62</v>
      </c>
    </row>
    <row r="36" spans="1:4">
      <c r="A36" t="s">
        <v>63</v>
      </c>
    </row>
    <row r="37" spans="1:4">
      <c r="A37" t="s">
        <v>76</v>
      </c>
    </row>
    <row r="38" spans="1:4" ht="47.25">
      <c r="A38" s="28" t="s">
        <v>133</v>
      </c>
    </row>
    <row r="39" spans="1:4" ht="18.75">
      <c r="A39" s="25" t="s">
        <v>89</v>
      </c>
      <c r="B39" s="29" t="s">
        <v>112</v>
      </c>
    </row>
    <row r="40" spans="1:4">
      <c r="A40" t="s">
        <v>79</v>
      </c>
    </row>
    <row r="41" spans="1:4">
      <c r="A41" t="s">
        <v>78</v>
      </c>
    </row>
    <row r="42" spans="1:4" ht="22.5">
      <c r="A42" t="s">
        <v>134</v>
      </c>
      <c r="D42" s="102"/>
    </row>
    <row r="43" spans="1:4" ht="22.5">
      <c r="A43" t="s">
        <v>75</v>
      </c>
      <c r="D43" s="102"/>
    </row>
    <row r="44" spans="1:4">
      <c r="A44" t="s">
        <v>135</v>
      </c>
    </row>
    <row r="45" spans="1:4" ht="31.5">
      <c r="A45" s="101" t="s">
        <v>136</v>
      </c>
    </row>
    <row r="46" spans="1:4" ht="31.5">
      <c r="A46" s="101" t="s">
        <v>137</v>
      </c>
    </row>
    <row r="47" spans="1:4">
      <c r="A47" s="101" t="s">
        <v>138</v>
      </c>
    </row>
    <row r="48" spans="1:4" ht="18.75">
      <c r="A48" s="25" t="s">
        <v>64</v>
      </c>
      <c r="B48" s="29" t="s">
        <v>112</v>
      </c>
    </row>
    <row r="49" spans="1:2">
      <c r="A49" t="s">
        <v>65</v>
      </c>
    </row>
    <row r="50" spans="1:2">
      <c r="A50" t="s">
        <v>66</v>
      </c>
    </row>
    <row r="51" spans="1:2">
      <c r="A51" t="s">
        <v>67</v>
      </c>
    </row>
    <row r="52" spans="1:2">
      <c r="A52" t="s">
        <v>68</v>
      </c>
    </row>
    <row r="53" spans="1:2">
      <c r="A53" t="s">
        <v>139</v>
      </c>
    </row>
    <row r="54" spans="1:2">
      <c r="A54" t="s">
        <v>69</v>
      </c>
    </row>
    <row r="55" spans="1:2">
      <c r="A55" t="s">
        <v>140</v>
      </c>
    </row>
    <row r="56" spans="1:2" ht="31.5">
      <c r="A56" s="28" t="s">
        <v>141</v>
      </c>
    </row>
    <row r="57" spans="1:2" ht="18.75">
      <c r="A57" s="25" t="s">
        <v>70</v>
      </c>
      <c r="B57" s="29" t="s">
        <v>112</v>
      </c>
    </row>
    <row r="58" spans="1:2">
      <c r="A58" t="s">
        <v>71</v>
      </c>
    </row>
    <row r="59" spans="1:2">
      <c r="A59" t="s">
        <v>142</v>
      </c>
    </row>
    <row r="60" spans="1:2">
      <c r="A60" t="s">
        <v>143</v>
      </c>
    </row>
    <row r="61" spans="1:2">
      <c r="A61" t="s">
        <v>144</v>
      </c>
    </row>
    <row r="62" spans="1:2">
      <c r="A62" t="s">
        <v>145</v>
      </c>
    </row>
    <row r="63" spans="1:2">
      <c r="A63" t="s">
        <v>146</v>
      </c>
    </row>
    <row r="64" spans="1:2">
      <c r="A64" t="s">
        <v>147</v>
      </c>
    </row>
    <row r="65" spans="1:2">
      <c r="A65" t="s">
        <v>148</v>
      </c>
    </row>
    <row r="66" spans="1:2" ht="18.75">
      <c r="A66" s="25" t="s">
        <v>77</v>
      </c>
      <c r="B66" s="29" t="s">
        <v>112</v>
      </c>
    </row>
    <row r="67" spans="1:2">
      <c r="A67" t="s">
        <v>149</v>
      </c>
    </row>
    <row r="68" spans="1:2">
      <c r="A68" t="s">
        <v>150</v>
      </c>
    </row>
    <row r="69" spans="1:2">
      <c r="A69" t="s">
        <v>96</v>
      </c>
    </row>
    <row r="70" spans="1:2">
      <c r="A70" t="s">
        <v>151</v>
      </c>
    </row>
    <row r="71" spans="1:2">
      <c r="A71" t="s">
        <v>152</v>
      </c>
    </row>
    <row r="72" spans="1:2">
      <c r="A72" t="s">
        <v>153</v>
      </c>
    </row>
    <row r="73" spans="1:2" ht="47.25">
      <c r="A73" s="28" t="s">
        <v>154</v>
      </c>
    </row>
    <row r="74" spans="1:2" ht="18.75">
      <c r="A74" s="25" t="s">
        <v>84</v>
      </c>
      <c r="B74" s="29" t="s">
        <v>112</v>
      </c>
    </row>
    <row r="75" spans="1:2">
      <c r="A75" t="s">
        <v>155</v>
      </c>
    </row>
    <row r="76" spans="1:2">
      <c r="A76" t="s">
        <v>156</v>
      </c>
    </row>
    <row r="77" spans="1:2">
      <c r="A77" t="s">
        <v>157</v>
      </c>
    </row>
    <row r="78" spans="1:2">
      <c r="A78" t="s">
        <v>90</v>
      </c>
    </row>
    <row r="79" spans="1:2">
      <c r="A79" t="s">
        <v>91</v>
      </c>
    </row>
    <row r="80" spans="1:2">
      <c r="A80" t="s">
        <v>95</v>
      </c>
    </row>
    <row r="81" spans="1:2">
      <c r="A81" t="s">
        <v>92</v>
      </c>
    </row>
    <row r="82" spans="1:2">
      <c r="A82" t="s">
        <v>158</v>
      </c>
    </row>
    <row r="83" spans="1:2" ht="56.25" customHeight="1">
      <c r="A83" s="103" t="s">
        <v>159</v>
      </c>
    </row>
    <row r="84" spans="1:2" ht="31.5">
      <c r="A84" s="101" t="s">
        <v>160</v>
      </c>
    </row>
    <row r="85" spans="1:2" ht="18.75">
      <c r="A85" s="25" t="s">
        <v>113</v>
      </c>
      <c r="B85" s="29" t="s">
        <v>112</v>
      </c>
    </row>
  </sheetData>
  <pageMargins left="0.7" right="0.7" top="0.75" bottom="0.75" header="0.3" footer="0.3"/>
  <pageSetup paperSize="8"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8"/>
  <sheetViews>
    <sheetView topLeftCell="A25" workbookViewId="0">
      <selection activeCell="H16" sqref="H16"/>
    </sheetView>
  </sheetViews>
  <sheetFormatPr defaultColWidth="8.875" defaultRowHeight="15.75"/>
  <cols>
    <col min="1" max="1" width="95.5" customWidth="1"/>
    <col min="3" max="3" width="9.25" bestFit="1" customWidth="1"/>
    <col min="4" max="4" width="11.875" bestFit="1" customWidth="1"/>
    <col min="8" max="8" width="18" bestFit="1" customWidth="1"/>
    <col min="9" max="9" width="12.375" bestFit="1" customWidth="1"/>
    <col min="10" max="10" width="18" bestFit="1" customWidth="1"/>
  </cols>
  <sheetData>
    <row r="1" spans="1:13">
      <c r="A1" s="15" t="s">
        <v>48</v>
      </c>
    </row>
    <row r="2" spans="1:13">
      <c r="A2" s="15" t="s">
        <v>173</v>
      </c>
    </row>
    <row r="3" spans="1:13" ht="31.5">
      <c r="A3" s="15" t="s">
        <v>175</v>
      </c>
    </row>
    <row r="4" spans="1:13" ht="31.5">
      <c r="A4" s="15" t="s">
        <v>186</v>
      </c>
    </row>
    <row r="5" spans="1:13">
      <c r="A5" s="15" t="s">
        <v>174</v>
      </c>
    </row>
    <row r="6" spans="1:13" ht="19.5">
      <c r="A6" s="15" t="s">
        <v>176</v>
      </c>
      <c r="C6" s="106"/>
    </row>
    <row r="7" spans="1:13">
      <c r="A7" s="15" t="s">
        <v>177</v>
      </c>
    </row>
    <row r="8" spans="1:13">
      <c r="A8" s="15" t="s">
        <v>43</v>
      </c>
      <c r="D8" s="108"/>
      <c r="E8" s="108"/>
      <c r="F8" s="108"/>
      <c r="G8" s="108"/>
      <c r="H8" s="108"/>
      <c r="I8" s="108"/>
      <c r="J8" s="108"/>
      <c r="K8" s="108"/>
      <c r="L8" s="108"/>
      <c r="M8" s="108"/>
    </row>
    <row r="9" spans="1:13" ht="31.5">
      <c r="A9" s="15" t="s">
        <v>44</v>
      </c>
    </row>
    <row r="10" spans="1:13">
      <c r="A10" s="15" t="s">
        <v>179</v>
      </c>
    </row>
    <row r="11" spans="1:13" ht="31.5">
      <c r="A11" s="15" t="s">
        <v>180</v>
      </c>
      <c r="B11" s="107" t="s">
        <v>1</v>
      </c>
      <c r="C11" s="107" t="s">
        <v>2</v>
      </c>
      <c r="D11" s="107" t="s">
        <v>178</v>
      </c>
      <c r="E11" s="107" t="s">
        <v>116</v>
      </c>
      <c r="F11" s="107" t="s">
        <v>3</v>
      </c>
      <c r="G11" s="107" t="s">
        <v>4</v>
      </c>
      <c r="H11" s="107" t="s">
        <v>118</v>
      </c>
      <c r="I11" s="107" t="s">
        <v>120</v>
      </c>
      <c r="J11" s="107" t="s">
        <v>119</v>
      </c>
      <c r="K11" s="107" t="s">
        <v>5</v>
      </c>
    </row>
    <row r="12" spans="1:13" ht="31.5">
      <c r="A12" s="15" t="s">
        <v>181</v>
      </c>
    </row>
    <row r="13" spans="1:13" ht="47.25">
      <c r="A13" s="109" t="s">
        <v>187</v>
      </c>
    </row>
    <row r="14" spans="1:13" ht="31.5">
      <c r="A14" s="109" t="s">
        <v>182</v>
      </c>
      <c r="B14" s="107" t="s">
        <v>1</v>
      </c>
      <c r="C14" s="107" t="s">
        <v>2</v>
      </c>
      <c r="D14" s="107" t="s">
        <v>178</v>
      </c>
      <c r="E14" s="107" t="s">
        <v>116</v>
      </c>
      <c r="F14" s="107" t="s">
        <v>3</v>
      </c>
      <c r="G14" s="107" t="s">
        <v>4</v>
      </c>
      <c r="H14" s="107" t="s">
        <v>118</v>
      </c>
      <c r="I14" s="107" t="s">
        <v>120</v>
      </c>
      <c r="J14" s="107" t="s">
        <v>119</v>
      </c>
      <c r="K14" s="107" t="s">
        <v>5</v>
      </c>
    </row>
    <row r="15" spans="1:13" ht="47.25">
      <c r="A15" s="15" t="s">
        <v>183</v>
      </c>
    </row>
    <row r="16" spans="1:13" ht="31.5">
      <c r="A16" s="110" t="s">
        <v>184</v>
      </c>
    </row>
    <row r="17" spans="1:1" ht="31.5">
      <c r="A17" s="111" t="s">
        <v>185</v>
      </c>
    </row>
    <row r="18" spans="1:1">
      <c r="A18" s="18"/>
    </row>
  </sheetData>
  <phoneticPr fontId="5" type="noConversion"/>
  <pageMargins left="0.7" right="0.7" top="0.75" bottom="0.75" header="0.3" footer="0.3"/>
  <pageSetup paperSize="9" orientation="portrait" horizontalDpi="4294967292" verticalDpi="4294967292" r:id="rId1"/>
  <drawing r:id="rId2"/>
</worksheet>
</file>

<file path=docMetadata/LabelInfo.xml><?xml version="1.0" encoding="utf-8"?>
<clbl:labelList xmlns:clbl="http://schemas.microsoft.com/office/2020/mipLabelMetadata">
  <clbl:label id="{eb5b2d6e-028e-454d-b878-0c055adbeb2a}" enabled="0" method="" siteId="{eb5b2d6e-028e-454d-b878-0c055adbeb2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Inmatning</vt:lpstr>
      <vt:lpstr>Sammanställning</vt:lpstr>
      <vt:lpstr>Frågor</vt:lpstr>
      <vt:lpstr>GIT</vt:lpstr>
    </vt:vector>
  </TitlesOfParts>
  <Company>Ola Lindgren Utveckling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 Lindgren</dc:creator>
  <cp:lastModifiedBy>Petra Lindström (Golf)</cp:lastModifiedBy>
  <cp:lastPrinted>2016-03-07T12:50:55Z</cp:lastPrinted>
  <dcterms:created xsi:type="dcterms:W3CDTF">2015-01-28T10:28:27Z</dcterms:created>
  <dcterms:modified xsi:type="dcterms:W3CDTF">2024-09-27T11:58:25Z</dcterms:modified>
</cp:coreProperties>
</file>